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1 - Úprava učeben" sheetId="2" r:id="rId2"/>
  </sheets>
  <definedNames>
    <definedName name="_xlnm.Print_Titles" localSheetId="1">'1 - Úprava učeben'!$134:$134</definedName>
    <definedName name="_xlnm.Print_Titles" localSheetId="0">'Rekapitulace stavby'!$85:$85</definedName>
    <definedName name="_xlnm.Print_Area" localSheetId="1">'1 - Úprava učeben'!$C$4:$Q$70,'1 - Úprava učeben'!$C$76:$Q$118,'1 - Úprava učeben'!$C$124:$Q$434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<sst xmlns="http://schemas.openxmlformats.org/spreadsheetml/2006/main" count="2666" uniqueCount="459">
  <si>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</si>
  <si>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</si>
  <si>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</si>
  <si>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</si>
  <si>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</si>
  <si>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</si>
  <si>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</si>
  <si>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</si>
  <si>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</si>
  <si>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</si>
  <si>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</si>
  <si>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</si>
  <si>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</si>
  <si>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</si>
  <si>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</si>
  <si>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2018,3,14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</si>
  <si>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</si>
  <si>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</si>
  <si>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SPŠ zeměměřická_úprava učeben</t>
  </si>
  <si>
    <t>0,1</t>
  </si>
  <si>
    <t>JKSO:</t>
  </si>
  <si>
    <t>CC-CZ:</t>
  </si>
  <si>
    <t>1</t>
  </si>
  <si>
    <t>Místo:</t>
  </si>
  <si>
    <t>Pod Táborem 300, Praha 9</t>
  </si>
  <si>
    <t>Datum:</t>
  </si>
  <si>
    <t>14.03.2018</t>
  </si>
  <si>
    <t>10</t>
  </si>
  <si>
    <t>100</t>
  </si>
  <si>
    <t>Objednavatel:</t>
  </si>
  <si>
    <t>IČ:</t>
  </si>
  <si>
    <t xml:space="preserve"> </t>
  </si>
  <si>
    <t>DIČ:</t>
  </si>
  <si>
    <t>Zhotovitel:</t>
  </si>
  <si>
    <t>Vyplň údaj</t>
  </si>
  <si>
    <t>Projektant:</t>
  </si>
  <si>
    <t>Ing.arch. Jakub Kovářík</t>
  </si>
  <si>
    <t>True</t>
  </si>
  <si>
    <t>Zpracovatel:</t>
  </si>
  <si>
    <t>Dussen, spol. s r.o.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</si>
  <si>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</si>
  <si>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</si>
  <si>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</si>
  <si>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</si>
  <si>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</si>
  <si>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</si>
  <si>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</si>
  <si>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</si>
  <si>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</si>
  <si>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</si>
  <si>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</si>
  <si>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</si>
  <si>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</si>
  <si>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</si>
  <si>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</si>
  <si>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</si>
  <si>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</si>
  <si>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</si>
  <si>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</si>
  <si>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</si>
  <si>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</si>
  <si>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</si>
  <si>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</si>
  <si>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</si>
  <si>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</si>
  <si>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</si>
  <si>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</si>
  <si>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</si>
  <si>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</si>
  <si>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</si>
  <si>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</si>
  <si>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</si>
  <si>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</si>
  <si>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</si>
  <si>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</si>
  <si>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</si>
  <si>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</si>
  <si>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</si>
  <si>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</si>
  <si>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</si>
  <si>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</si>
  <si>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</si>
  <si>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</si>
  <si>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{6503AC5F-CB47-4C05-8FA3-42BC50360F9A}</t>
  </si>
  <si>
    <t>{00000000-0000-0000-0000-000000000000}</t>
  </si>
  <si>
    <t>Úprava učeben</t>
  </si>
  <si>
    <t>{EEB3ABAC-F53C-446F-B4F5-BC4F2796D5F9}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</si>
  <si>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</si>
  <si>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</si>
  <si>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</si>
  <si>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</si>
  <si>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</si>
  <si>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</si>
  <si>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</si>
  <si>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</si>
  <si>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</si>
  <si>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</si>
  <si>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</si>
  <si>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</si>
  <si>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</si>
  <si>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1 - Úprava učeben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</si>
  <si>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</si>
  <si>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</si>
  <si>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</si>
  <si>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</si>
  <si>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</si>
  <si>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</si>
  <si>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</si>
  <si>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</si>
  <si>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</si>
  <si>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998 -  Přesun hmot</t>
  </si>
  <si>
    <t>PSV - Práce a dodávky PSV</t>
  </si>
  <si>
    <t xml:space="preserve">    725 - Zdravotechnika - zařizovací předměty</t>
  </si>
  <si>
    <t xml:space="preserve">    748 - Elektromontáže - osvětlovací zařízení a svítidla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</si>
  <si>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</si>
  <si>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</si>
  <si>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</si>
  <si>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</si>
  <si>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</si>
  <si>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</si>
  <si>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</si>
  <si>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</si>
  <si>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</si>
  <si>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VRN3 - Zařízení staveniště</t>
  </si>
  <si>
    <t xml:space="preserve">    VRN6 - Územní vlivy</t>
  </si>
  <si>
    <t xml:space="preserve">    VRN9 - Ostatní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</si>
  <si>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</si>
  <si>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</si>
  <si>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</si>
  <si>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</si>
  <si>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</si>
  <si>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</si>
  <si>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</si>
  <si>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</si>
  <si>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</si>
  <si>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</si>
  <si>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</si>
  <si>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</si>
  <si>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</si>
  <si>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</si>
  <si>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</si>
  <si>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</si>
  <si>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</si>
  <si>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</si>
  <si>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</si>
  <si>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</si>
  <si>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</si>
  <si>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</si>
  <si>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</si>
  <si>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</si>
  <si>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</si>
  <si>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</si>
  <si>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9</t>
  </si>
  <si>
    <t>K</t>
  </si>
  <si>
    <t>619991011</t>
  </si>
  <si>
    <t>Obalení konstrukcí a prvků fólií přilepenou lepící páskou</t>
  </si>
  <si>
    <t>m2</t>
  </si>
  <si>
    <t>4</t>
  </si>
  <si>
    <t>-1261669291</t>
  </si>
  <si>
    <t>obalení stávající vestavěné skříně G fólií před znečeštěním v průběhů prací</t>
  </si>
  <si>
    <t>VV</t>
  </si>
  <si>
    <t>rozměry skříně 3,02x3,8 m</t>
  </si>
  <si>
    <t>3,02*3,8</t>
  </si>
  <si>
    <t>949101112</t>
  </si>
  <si>
    <t>Lešení pomocné pro objekty pozemních staveb s lešeňovou podlahou v do 3,5 m zatížení do 150 kg/m2</t>
  </si>
  <si>
    <t>34616642</t>
  </si>
  <si>
    <t>Učebna jazyky 4.07a</t>
  </si>
  <si>
    <t>"plocha podlahy"49,5</t>
  </si>
  <si>
    <t>Učebna IT 4.07b</t>
  </si>
  <si>
    <t>"plocha podlahy"49,8</t>
  </si>
  <si>
    <t>Součet</t>
  </si>
  <si>
    <t>11</t>
  </si>
  <si>
    <t>952901111</t>
  </si>
  <si>
    <t>Vyčištění budov bytové a občanské výstavby při výšce podlaží do 4 m</t>
  </si>
  <si>
    <t>-1699379338</t>
  </si>
  <si>
    <t>6</t>
  </si>
  <si>
    <t>968072885-1</t>
  </si>
  <si>
    <t>Demontáž okenních rolet plochy do 2 m2 včetně bočních pojezdů</t>
  </si>
  <si>
    <t>-1691202120</t>
  </si>
  <si>
    <t>počet kusů rolet v učebně 4</t>
  </si>
  <si>
    <t>rozměry okna 3,02 x 2,750 m</t>
  </si>
  <si>
    <t>3,02*2,75*4</t>
  </si>
  <si>
    <t>66</t>
  </si>
  <si>
    <t>998011003</t>
  </si>
  <si>
    <t>Přesun hmot pro budovy zděné v do 24 m</t>
  </si>
  <si>
    <t>t</t>
  </si>
  <si>
    <t>-118812073</t>
  </si>
  <si>
    <t>61</t>
  </si>
  <si>
    <t>725822631</t>
  </si>
  <si>
    <t>Baterie umyvadlové stojánkové klasické s otáčivým kulatým ústím a délkou ramínka 150 mm</t>
  </si>
  <si>
    <t>soubor</t>
  </si>
  <si>
    <t>16</t>
  </si>
  <si>
    <t>996410384</t>
  </si>
  <si>
    <t>baterie ke stávajícímu umyvadlu v učebně jazyků</t>
  </si>
  <si>
    <t>72</t>
  </si>
  <si>
    <t>748121114-D</t>
  </si>
  <si>
    <t>Demontáž svítidlo zářivkové bytové stropní přisazené 2 zdroje s krytem</t>
  </si>
  <si>
    <t>kus</t>
  </si>
  <si>
    <t>74761471</t>
  </si>
  <si>
    <t>viz PD, stávající stav 9 ks</t>
  </si>
  <si>
    <t>73</t>
  </si>
  <si>
    <t>748132112-D</t>
  </si>
  <si>
    <t>Demontáž svítidlo výbojkové průmyslové stropní přisazené 1 zdroj s krytem</t>
  </si>
  <si>
    <t>-1789731134</t>
  </si>
  <si>
    <t>viz PD, stávající stav 2 ks</t>
  </si>
  <si>
    <t>42</t>
  </si>
  <si>
    <t>763111718</t>
  </si>
  <si>
    <t>SDK příčka úprava styku příčky a podhledu separační páskou a silikonováním</t>
  </si>
  <si>
    <t>m</t>
  </si>
  <si>
    <t>-453453794</t>
  </si>
  <si>
    <t>obvod navrhované stěny</t>
  </si>
  <si>
    <t>7,04*2</t>
  </si>
  <si>
    <t>41</t>
  </si>
  <si>
    <t>763112314</t>
  </si>
  <si>
    <t>SDK příčka mezibytová tl 200 mm zdvojený profil CW+UW 75 desky 2xA 12,5 TI 60 mm EI 60 Rw 60 dB</t>
  </si>
  <si>
    <t>1373576342</t>
  </si>
  <si>
    <t>plocha navrhované SDK dělící příčky</t>
  </si>
  <si>
    <t>7,04*3,8</t>
  </si>
  <si>
    <t>43</t>
  </si>
  <si>
    <t>998763102</t>
  </si>
  <si>
    <t>Přesun hmot tonážní pro dřevostavby v objektech v do 24 m</t>
  </si>
  <si>
    <t>-954978295</t>
  </si>
  <si>
    <t>766432841-1</t>
  </si>
  <si>
    <t>Demontáž dřevěného stupně 4420x1380x150 mm</t>
  </si>
  <si>
    <t>kpl</t>
  </si>
  <si>
    <t>573646205</t>
  </si>
  <si>
    <t>stávající dřevěný stupeň v učebně</t>
  </si>
  <si>
    <t>5</t>
  </si>
  <si>
    <t>766699311-1</t>
  </si>
  <si>
    <t>Demontáž tabulí školních</t>
  </si>
  <si>
    <t>1240041182</t>
  </si>
  <si>
    <t>stávající školní tabule v učebně</t>
  </si>
  <si>
    <t>65</t>
  </si>
  <si>
    <t>998766203</t>
  </si>
  <si>
    <t>Přesun hmot procentní pro konstrukce truhlářské v objektech v do 24 m</t>
  </si>
  <si>
    <t>%</t>
  </si>
  <si>
    <t>-1071266020</t>
  </si>
  <si>
    <t>60</t>
  </si>
  <si>
    <t>771443810</t>
  </si>
  <si>
    <t>Demontáž soklíků z obkladaček hutných lepených rovných</t>
  </si>
  <si>
    <t>307051212</t>
  </si>
  <si>
    <t>teracový sokl demontáž</t>
  </si>
  <si>
    <t>celkový obvod stávající učebny U 37</t>
  </si>
  <si>
    <t>"stěna u tabule"7,04</t>
  </si>
  <si>
    <t>"stěna u dveří"13,735</t>
  </si>
  <si>
    <t>"stěna naproti stávající katedře"7,04+(0,3)</t>
  </si>
  <si>
    <t>"stěna u oken"13,735</t>
  </si>
  <si>
    <t>64</t>
  </si>
  <si>
    <t>998771203</t>
  </si>
  <si>
    <t>Přesun hmot procentní pro podlahy z dlaždic v objektech v do 24 m</t>
  </si>
  <si>
    <t>1354057512</t>
  </si>
  <si>
    <t>51</t>
  </si>
  <si>
    <t>776111112</t>
  </si>
  <si>
    <t>Broušení betonového podkladu povlakových podlah</t>
  </si>
  <si>
    <t>1015843661</t>
  </si>
  <si>
    <t>podlahová plocha stávající učebny U37 převzata z PD</t>
  </si>
  <si>
    <t>100,1</t>
  </si>
  <si>
    <t>52</t>
  </si>
  <si>
    <t>776111116</t>
  </si>
  <si>
    <t>Odstranění zbytků lepidla z podkladu povlakových podlah broušením</t>
  </si>
  <si>
    <t>-450887870</t>
  </si>
  <si>
    <t>53</t>
  </si>
  <si>
    <t>776111311</t>
  </si>
  <si>
    <t>Vysátí podkladu povlakových podlah</t>
  </si>
  <si>
    <t>-1318939057</t>
  </si>
  <si>
    <t>54</t>
  </si>
  <si>
    <t>776121111</t>
  </si>
  <si>
    <t>Vodou ředitelná penetrace savého podkladu povlakových podlah ředěná v poměru 1:3</t>
  </si>
  <si>
    <t>-1364383016</t>
  </si>
  <si>
    <t>55</t>
  </si>
  <si>
    <t>776141111</t>
  </si>
  <si>
    <t>Vyrovnání podkladu povlakových podlah stěrkou pevnosti 20 MPa tl 3 mm</t>
  </si>
  <si>
    <t>1595270234</t>
  </si>
  <si>
    <t>8</t>
  </si>
  <si>
    <t>776201811</t>
  </si>
  <si>
    <t>Demontáž lepených povlakových podlah bez podložky ručně</t>
  </si>
  <si>
    <t>-377140786</t>
  </si>
  <si>
    <t xml:space="preserve">demontáž stávající podlahové krytiny PVC </t>
  </si>
  <si>
    <t>místnost č. 4.07, plocha odečtena z PD</t>
  </si>
  <si>
    <t>44</t>
  </si>
  <si>
    <t>776211111</t>
  </si>
  <si>
    <t>Lepení textilních pásů</t>
  </si>
  <si>
    <t>-1547421317</t>
  </si>
  <si>
    <t>45</t>
  </si>
  <si>
    <t>M</t>
  </si>
  <si>
    <t>697510500</t>
  </si>
  <si>
    <t>koberec v rolích š. 4m, všívaná smyčka, zátěž 33, Bfl S1, tl. 7 mm výška vlasu 4,5 mm</t>
  </si>
  <si>
    <t>32</t>
  </si>
  <si>
    <t>-647698251</t>
  </si>
  <si>
    <t>46</t>
  </si>
  <si>
    <t>776221111</t>
  </si>
  <si>
    <t>Lepení pásů z PVC standardním lepidlem</t>
  </si>
  <si>
    <t>-1640974441</t>
  </si>
  <si>
    <t>47</t>
  </si>
  <si>
    <t>284110000</t>
  </si>
  <si>
    <t>PVC heterogenní zátěžové antibakteriální, nášlapná vrstva 0,90 mm, tl. 2,5 mm, hořlavost Bfl S1</t>
  </si>
  <si>
    <t>-241250624</t>
  </si>
  <si>
    <t>48</t>
  </si>
  <si>
    <t>776411111</t>
  </si>
  <si>
    <t>Montáž obvodových soklíků výšky do 80 mm</t>
  </si>
  <si>
    <t>1327624715</t>
  </si>
  <si>
    <t>"obvod stěn"(7,04+7,04+6,66+6,66+0,27+0,27+0,27)</t>
  </si>
  <si>
    <t>"odečet dveřní otvor"1*-1</t>
  </si>
  <si>
    <t>Mezisoučet</t>
  </si>
  <si>
    <t>3</t>
  </si>
  <si>
    <t>"obvod stěn"(7,04+7,04+6,595+6,595+0,27+0,27+0,27)</t>
  </si>
  <si>
    <t>49</t>
  </si>
  <si>
    <t>283421400-1</t>
  </si>
  <si>
    <t xml:space="preserve">kobercový sokl </t>
  </si>
  <si>
    <t>-698236903</t>
  </si>
  <si>
    <t>50</t>
  </si>
  <si>
    <t>283421400-2</t>
  </si>
  <si>
    <t>PVC sokl</t>
  </si>
  <si>
    <t>1044183216</t>
  </si>
  <si>
    <t>57</t>
  </si>
  <si>
    <t>998776105</t>
  </si>
  <si>
    <t>Přesun hmot tonážní pro podlahy povlakové v objektech v do 48 m</t>
  </si>
  <si>
    <t>-1727441039</t>
  </si>
  <si>
    <t>74</t>
  </si>
  <si>
    <t>781479196</t>
  </si>
  <si>
    <t>Spárování obkladů vnitřních keramických hladkých</t>
  </si>
  <si>
    <t>1486997119</t>
  </si>
  <si>
    <t>"plocha okolo umyvadla"1*2</t>
  </si>
  <si>
    <t>76</t>
  </si>
  <si>
    <t>783101801</t>
  </si>
  <si>
    <t>Odstranění nátěrů okartáčováním z ocelových konstrukcí těžkých "A"</t>
  </si>
  <si>
    <t>1690315344</t>
  </si>
  <si>
    <t>počet radiátorů v učebně U 37 a zároveň nové učebně 4.07a / 4.07b</t>
  </si>
  <si>
    <t>plocha radiátoru odhadnuta na 2,3 m2</t>
  </si>
  <si>
    <t>8*2,3</t>
  </si>
  <si>
    <t>77</t>
  </si>
  <si>
    <t>783221121</t>
  </si>
  <si>
    <t>Nátěry syntetické KDK barva dražší matný povrch 1x antikorozní, 1x základní, 1x email</t>
  </si>
  <si>
    <t>-1995413033</t>
  </si>
  <si>
    <t>39</t>
  </si>
  <si>
    <t>783801812</t>
  </si>
  <si>
    <t>Odstranění nátěrů z omítek stěn oškrabáním s obroušením</t>
  </si>
  <si>
    <t>-1995613292</t>
  </si>
  <si>
    <t>odstranění latexového nátěru ve stávající učebně v. 1,44 m po celém obvodu</t>
  </si>
  <si>
    <t>"stěna u tabule"7,04*1,44</t>
  </si>
  <si>
    <t>"stěna u tabule odečet obklad"1*1,44</t>
  </si>
  <si>
    <t>"stěna u dveří"13,735*1,44</t>
  </si>
  <si>
    <t>"stěna u dveří odečet otvory"2*1*1,44*-1</t>
  </si>
  <si>
    <t>"stěna u dveří výklenky"0,27*6*1,44</t>
  </si>
  <si>
    <t>"stěna naproti stávající katedře"7,04*1,44+(0,3*1,44)</t>
  </si>
  <si>
    <t>"stěna u oken"13,735*1,44</t>
  </si>
  <si>
    <t>"stěna u oken odečet otvory"0</t>
  </si>
  <si>
    <t>38</t>
  </si>
  <si>
    <t>784111001</t>
  </si>
  <si>
    <t>Oprášení (ometení ) podkladu v místnostech výšky do 3,80 m</t>
  </si>
  <si>
    <t>-523321065</t>
  </si>
  <si>
    <t>latexový nátěr ve stávající učebně v. 1,44 m po celém obvodu</t>
  </si>
  <si>
    <t>"stěna u tabule odečet obklad"1*1,44*-1</t>
  </si>
  <si>
    <t>bílý nátěr ve stávající učebně nad latexovým nátěrem (v. 1,44 m) po celém obvodu</t>
  </si>
  <si>
    <t>"stěna u tabule"7,04*2,36</t>
  </si>
  <si>
    <t>"stěna u tabule odečet obklad"1*0,56*-1</t>
  </si>
  <si>
    <t>"stěna u dveří"13,735*2,36</t>
  </si>
  <si>
    <t>"stěna u dveří odečet otvory"2*1*0,56*-1</t>
  </si>
  <si>
    <t>"stěna u dveří výklenky"0,27*6*2,36</t>
  </si>
  <si>
    <t>"stěna naproti stávající katedře"7,04*2,36+(0,3*2,36)</t>
  </si>
  <si>
    <t>"stěna u oken"13,735*2,36</t>
  </si>
  <si>
    <t>"stěna u oken odečet otvory"3,02*2,75*4*-1</t>
  </si>
  <si>
    <t>"strop - plocha odečtena z výkresu půdorys 4.np - stav"101,1</t>
  </si>
  <si>
    <t>28</t>
  </si>
  <si>
    <t>784121001</t>
  </si>
  <si>
    <t>Oškrabání malby v mísnostech výšky do 3,80 m</t>
  </si>
  <si>
    <t>-182750082</t>
  </si>
  <si>
    <t>40</t>
  </si>
  <si>
    <t>784121011</t>
  </si>
  <si>
    <t>Rozmývání podkladu po oškrabání malby v místnostech výšky do 3,80 m</t>
  </si>
  <si>
    <t>-622921844</t>
  </si>
  <si>
    <t>18</t>
  </si>
  <si>
    <t>784161211</t>
  </si>
  <si>
    <t>Lokální vyrovnání podkladu sádrovou stěrkou plochy do 0,25 m2 v místnostech výšky do 3,80 m</t>
  </si>
  <si>
    <t>-1481992803</t>
  </si>
  <si>
    <t>přesný počet určit během realizace, nyní odhadem 30 ks</t>
  </si>
  <si>
    <t>30</t>
  </si>
  <si>
    <t>33</t>
  </si>
  <si>
    <t>784171001</t>
  </si>
  <si>
    <t>Olepování vnitřních ploch páskou v místnostech výšky do 3,80 m</t>
  </si>
  <si>
    <t>677885922</t>
  </si>
  <si>
    <t>obvod oken, celkem 4 ks</t>
  </si>
  <si>
    <t>3,03*2,75*4</t>
  </si>
  <si>
    <t>obvod dveří, celkem 2 ks</t>
  </si>
  <si>
    <t>1*2*2</t>
  </si>
  <si>
    <t>34</t>
  </si>
  <si>
    <t>581248380</t>
  </si>
  <si>
    <t>páska pro malířské potřeby</t>
  </si>
  <si>
    <t>2121950180</t>
  </si>
  <si>
    <t>35</t>
  </si>
  <si>
    <t>784181101</t>
  </si>
  <si>
    <t>Základní akrylátová jednonásobná penetrace podkladu v místnostech výšky do 3,80m</t>
  </si>
  <si>
    <t>1080221279</t>
  </si>
  <si>
    <t>"plocha stěn"(7,04+7,04+6,66+6,66+0,27+0,27+0,27)*3,8</t>
  </si>
  <si>
    <t>"odečet dveřní otvory"1*2*-1</t>
  </si>
  <si>
    <t>"odečet okenní otvory"3,02*2,75*2*-1</t>
  </si>
  <si>
    <t>"odečet obklad"1*2*-1</t>
  </si>
  <si>
    <t>"plocha stropu odečtena z PD"49,5</t>
  </si>
  <si>
    <t>"plocha stěn"(7,04+7,04+6,595+6,595+0,27+0,27+0,27)*3,8</t>
  </si>
  <si>
    <t>"plocha stropu odečtena z PD"49,8</t>
  </si>
  <si>
    <t>22</t>
  </si>
  <si>
    <t>784181127</t>
  </si>
  <si>
    <t>Hloubková jednonásobná penetrace podkladu na schodišti o výšce podlaží do 3,80 m</t>
  </si>
  <si>
    <t>-2017972293</t>
  </si>
  <si>
    <t>36</t>
  </si>
  <si>
    <t>784191001</t>
  </si>
  <si>
    <t>Čištění vnitřních ploch oken nebo balkonových dveří jednoduchých po provedení malířských prací</t>
  </si>
  <si>
    <t>-1123462607</t>
  </si>
  <si>
    <t>"plocha oken"2*3,02*2,75</t>
  </si>
  <si>
    <t>23</t>
  </si>
  <si>
    <t>784191005</t>
  </si>
  <si>
    <t>Čištění vnitřních ploch dveří nebo vrat po provedení malířských prací</t>
  </si>
  <si>
    <t>1446899771</t>
  </si>
  <si>
    <t>"plocha dveří"1*2</t>
  </si>
  <si>
    <t>37</t>
  </si>
  <si>
    <t>784191007</t>
  </si>
  <si>
    <t>Čištění vnitřních ploch podlah po provedení malířských prací</t>
  </si>
  <si>
    <t>-2015019906</t>
  </si>
  <si>
    <t>25</t>
  </si>
  <si>
    <t>784211107</t>
  </si>
  <si>
    <t>Dvojnásobné  bílé malby ze směsí za mokra výborně otěruvzdorných na schodišti výšky do 3,80 m</t>
  </si>
  <si>
    <t>-694721842</t>
  </si>
  <si>
    <t>58</t>
  </si>
  <si>
    <t>786612200</t>
  </si>
  <si>
    <t>Montáž zastiňujících rolet z textilií nebo umělých tkanin</t>
  </si>
  <si>
    <t>-1148135382</t>
  </si>
  <si>
    <t>vertikální látkové žaluzie do každého okna</t>
  </si>
  <si>
    <t>počet oken 4</t>
  </si>
  <si>
    <t>rozměry oken 3,02x2x75 m</t>
  </si>
  <si>
    <t>59</t>
  </si>
  <si>
    <t>588000145</t>
  </si>
  <si>
    <t>vertikální látková žaluzie s antistatickou úpravou, stahovací opona, ovládání řetízkem, šíře lamely 127 mm</t>
  </si>
  <si>
    <t>-2078028041</t>
  </si>
  <si>
    <t>69</t>
  </si>
  <si>
    <t>032002000</t>
  </si>
  <si>
    <t>Vybavení staveniště</t>
  </si>
  <si>
    <t>1504962964</t>
  </si>
  <si>
    <t>70</t>
  </si>
  <si>
    <t>065002000</t>
  </si>
  <si>
    <t>Mimostaveništní doprava materiálů</t>
  </si>
  <si>
    <t>1024</t>
  </si>
  <si>
    <t>-1601151977</t>
  </si>
  <si>
    <t>71</t>
  </si>
  <si>
    <t>090001000</t>
  </si>
  <si>
    <t>Ostatní náklady - kontejnery pronájem, odvoz a likvidace odpadu</t>
  </si>
  <si>
    <t>-1147350041</t>
  </si>
  <si>
    <t>78</t>
  </si>
  <si>
    <t>090002000</t>
  </si>
  <si>
    <t>Rezerva</t>
  </si>
  <si>
    <t>1544385114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</si>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</sst>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18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26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4" xfId="0" applyFont="1" applyBorder="1" applyAlignment="1" applyProtection="1">
      <alignment horizontal="left" vertical="center"/>
      <protection/>
    </xf>
    <xf numFmtId="0" fontId="31" fillId="0" borderId="22" xfId="0" applyFont="1" applyBorder="1" applyAlignment="1" applyProtection="1">
      <alignment horizontal="left" vertical="center"/>
      <protection/>
    </xf>
    <xf numFmtId="0" fontId="31" fillId="0" borderId="23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32" fillId="0" borderId="33" xfId="0" applyFont="1" applyBorder="1" applyAlignment="1" applyProtection="1">
      <alignment horizontal="center" vertical="center"/>
      <protection/>
    </xf>
    <xf numFmtId="49" fontId="32" fillId="0" borderId="33" xfId="0" applyNumberFormat="1" applyFont="1" applyBorder="1" applyAlignment="1" applyProtection="1">
      <alignment horizontal="left" vertical="center" wrapText="1"/>
      <protection/>
    </xf>
    <xf numFmtId="0" fontId="32" fillId="0" borderId="33" xfId="0" applyFont="1" applyBorder="1" applyAlignment="1" applyProtection="1">
      <alignment horizontal="center" vertical="center" wrapText="1"/>
      <protection/>
    </xf>
    <xf numFmtId="168" fontId="32" fillId="0" borderId="33" xfId="0" applyNumberFormat="1" applyFont="1" applyBorder="1" applyAlignment="1" applyProtection="1">
      <alignment horizontal="right" vertical="center"/>
      <protection/>
    </xf>
    <xf numFmtId="0" fontId="33" fillId="0" borderId="13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168" fontId="33" fillId="0" borderId="0" xfId="0" applyNumberFormat="1" applyFont="1" applyAlignment="1" applyProtection="1">
      <alignment horizontal="right" vertical="center"/>
      <protection/>
    </xf>
    <xf numFmtId="0" fontId="33" fillId="0" borderId="14" xfId="0" applyFont="1" applyBorder="1" applyAlignment="1" applyProtection="1">
      <alignment horizontal="left" vertical="center"/>
      <protection/>
    </xf>
    <xf numFmtId="0" fontId="33" fillId="0" borderId="22" xfId="0" applyFont="1" applyBorder="1" applyAlignment="1" applyProtection="1">
      <alignment horizontal="left" vertical="center"/>
      <protection/>
    </xf>
    <xf numFmtId="0" fontId="33" fillId="0" borderId="23" xfId="0" applyFont="1" applyBorder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7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4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73" fillId="33" borderId="0" xfId="36" applyFont="1" applyFill="1" applyAlignment="1" applyProtection="1">
      <alignment horizontal="center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0" fontId="0" fillId="0" borderId="33" xfId="0" applyBorder="1" applyAlignment="1" applyProtection="1">
      <alignment horizontal="left" vertical="center"/>
      <protection/>
    </xf>
    <xf numFmtId="164" fontId="0" fillId="0" borderId="33" xfId="0" applyNumberFormat="1" applyFont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32" fillId="0" borderId="33" xfId="0" applyFont="1" applyBorder="1" applyAlignment="1" applyProtection="1">
      <alignment horizontal="left" vertical="center" wrapText="1"/>
      <protection/>
    </xf>
    <xf numFmtId="0" fontId="32" fillId="0" borderId="33" xfId="0" applyFont="1" applyBorder="1" applyAlignment="1" applyProtection="1">
      <alignment horizontal="left" vertical="center"/>
      <protection/>
    </xf>
    <xf numFmtId="164" fontId="32" fillId="34" borderId="33" xfId="0" applyNumberFormat="1" applyFont="1" applyFill="1" applyBorder="1" applyAlignment="1">
      <alignment horizontal="right" vertical="center"/>
    </xf>
    <xf numFmtId="164" fontId="32" fillId="0" borderId="33" xfId="0" applyNumberFormat="1" applyFont="1" applyBorder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4C9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26E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 descr="C:\KROSplusData\System\Temp\rad64C9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 descr="C:\KROSplusData\System\Temp\rad926E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E14" sqref="E14:AJ14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83" t="s">
        <v>0</v>
      </c>
      <c r="B1" s="184"/>
      <c r="C1" s="184"/>
      <c r="D1" s="185" t="s">
        <v>1</v>
      </c>
      <c r="E1" s="184"/>
      <c r="F1" s="184"/>
      <c r="G1" s="184"/>
      <c r="H1" s="184"/>
      <c r="I1" s="184"/>
      <c r="J1" s="184"/>
      <c r="K1" s="186" t="s">
        <v>452</v>
      </c>
      <c r="L1" s="186"/>
      <c r="M1" s="186"/>
      <c r="N1" s="186"/>
      <c r="O1" s="186"/>
      <c r="P1" s="186"/>
      <c r="Q1" s="186"/>
      <c r="R1" s="186"/>
      <c r="S1" s="186"/>
      <c r="T1" s="184"/>
      <c r="U1" s="184"/>
      <c r="V1" s="184"/>
      <c r="W1" s="186" t="s">
        <v>453</v>
      </c>
      <c r="X1" s="186"/>
      <c r="Y1" s="186"/>
      <c r="Z1" s="186"/>
      <c r="AA1" s="186"/>
      <c r="AB1" s="186"/>
      <c r="AC1" s="186"/>
      <c r="AD1" s="186"/>
      <c r="AE1" s="186"/>
      <c r="AF1" s="186"/>
      <c r="AG1" s="184"/>
      <c r="AH1" s="18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20" t="s">
        <v>5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R2" s="190" t="s">
        <v>6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19" t="s">
        <v>10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204" t="s">
        <v>15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11"/>
      <c r="AQ5" s="12"/>
      <c r="BE5" s="222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224" t="s">
        <v>18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11"/>
      <c r="AQ6" s="12"/>
      <c r="BE6" s="191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91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91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91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/>
      <c r="AO10" s="11"/>
      <c r="AP10" s="11"/>
      <c r="AQ10" s="12"/>
      <c r="BE10" s="191"/>
      <c r="BS10" s="6" t="s">
        <v>19</v>
      </c>
    </row>
    <row r="11" spans="2:71" s="2" customFormat="1" ht="19.5" customHeight="1">
      <c r="B11" s="10"/>
      <c r="C11" s="11"/>
      <c r="D11" s="11"/>
      <c r="E11" s="16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32</v>
      </c>
      <c r="AL11" s="11"/>
      <c r="AM11" s="11"/>
      <c r="AN11" s="16"/>
      <c r="AO11" s="11"/>
      <c r="AP11" s="11"/>
      <c r="AQ11" s="12"/>
      <c r="BE11" s="191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91"/>
      <c r="BS12" s="6" t="s">
        <v>19</v>
      </c>
    </row>
    <row r="13" spans="2:71" s="2" customFormat="1" ht="15" customHeight="1">
      <c r="B13" s="10"/>
      <c r="C13" s="11"/>
      <c r="D13" s="18" t="s">
        <v>33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34</v>
      </c>
      <c r="AO13" s="11"/>
      <c r="AP13" s="11"/>
      <c r="AQ13" s="12"/>
      <c r="BE13" s="191"/>
      <c r="BS13" s="6" t="s">
        <v>19</v>
      </c>
    </row>
    <row r="14" spans="2:71" s="2" customFormat="1" ht="15.75" customHeight="1">
      <c r="B14" s="10"/>
      <c r="C14" s="11"/>
      <c r="D14" s="11"/>
      <c r="E14" s="225" t="s">
        <v>34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18" t="s">
        <v>32</v>
      </c>
      <c r="AL14" s="11"/>
      <c r="AM14" s="11"/>
      <c r="AN14" s="20" t="s">
        <v>34</v>
      </c>
      <c r="AO14" s="11"/>
      <c r="AP14" s="11"/>
      <c r="AQ14" s="12"/>
      <c r="BE14" s="191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91"/>
      <c r="BS15" s="6" t="s">
        <v>4</v>
      </c>
    </row>
    <row r="16" spans="2:71" s="2" customFormat="1" ht="15" customHeight="1">
      <c r="B16" s="10"/>
      <c r="C16" s="11"/>
      <c r="D16" s="18" t="s">
        <v>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/>
      <c r="AO16" s="11"/>
      <c r="AP16" s="11"/>
      <c r="AQ16" s="12"/>
      <c r="BE16" s="191"/>
      <c r="BS16" s="6" t="s">
        <v>4</v>
      </c>
    </row>
    <row r="17" spans="2:71" s="2" customFormat="1" ht="19.5" customHeight="1">
      <c r="B17" s="10"/>
      <c r="C17" s="11"/>
      <c r="D17" s="11"/>
      <c r="E17" s="16" t="s">
        <v>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32</v>
      </c>
      <c r="AL17" s="11"/>
      <c r="AM17" s="11"/>
      <c r="AN17" s="16"/>
      <c r="AO17" s="11"/>
      <c r="AP17" s="11"/>
      <c r="AQ17" s="12"/>
      <c r="BE17" s="191"/>
      <c r="BS17" s="6" t="s">
        <v>37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91"/>
      <c r="BS18" s="6" t="s">
        <v>7</v>
      </c>
    </row>
    <row r="19" spans="2:71" s="2" customFormat="1" ht="15" customHeight="1">
      <c r="B19" s="10"/>
      <c r="C19" s="11"/>
      <c r="D19" s="18" t="s">
        <v>38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/>
      <c r="AO19" s="11"/>
      <c r="AP19" s="11"/>
      <c r="AQ19" s="12"/>
      <c r="BE19" s="191"/>
      <c r="BS19" s="6" t="s">
        <v>7</v>
      </c>
    </row>
    <row r="20" spans="2:57" s="2" customFormat="1" ht="15.75" customHeight="1">
      <c r="B20" s="10"/>
      <c r="C20" s="11"/>
      <c r="D20" s="11"/>
      <c r="E20" s="16" t="s">
        <v>39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32</v>
      </c>
      <c r="AL20" s="11"/>
      <c r="AM20" s="11"/>
      <c r="AN20" s="16"/>
      <c r="AO20" s="11"/>
      <c r="AP20" s="11"/>
      <c r="AQ20" s="12"/>
      <c r="BE20" s="191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91"/>
    </row>
    <row r="22" spans="2:57" s="2" customFormat="1" ht="15.75" customHeight="1">
      <c r="B22" s="10"/>
      <c r="C22" s="11"/>
      <c r="D22" s="18" t="s">
        <v>40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91"/>
    </row>
    <row r="23" spans="2:57" s="2" customFormat="1" ht="15.75" customHeight="1">
      <c r="B23" s="10"/>
      <c r="C23" s="11"/>
      <c r="D23" s="11"/>
      <c r="E23" s="226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11"/>
      <c r="AP23" s="11"/>
      <c r="AQ23" s="12"/>
      <c r="BE23" s="191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91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91"/>
    </row>
    <row r="26" spans="2:57" s="2" customFormat="1" ht="15" customHeight="1">
      <c r="B26" s="10"/>
      <c r="C26" s="11"/>
      <c r="D26" s="22" t="s">
        <v>41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27">
        <f>ROUND($AG$87,2)</f>
        <v>0</v>
      </c>
      <c r="AL26" s="221"/>
      <c r="AM26" s="221"/>
      <c r="AN26" s="221"/>
      <c r="AO26" s="221"/>
      <c r="AP26" s="11"/>
      <c r="AQ26" s="12"/>
      <c r="BE26" s="191"/>
    </row>
    <row r="27" spans="2:57" s="2" customFormat="1" ht="15" customHeight="1">
      <c r="B27" s="10"/>
      <c r="C27" s="11"/>
      <c r="D27" s="22" t="s">
        <v>42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7">
        <f>ROUND($AG$90,2)</f>
        <v>0</v>
      </c>
      <c r="AL27" s="221"/>
      <c r="AM27" s="221"/>
      <c r="AN27" s="221"/>
      <c r="AO27" s="221"/>
      <c r="AP27" s="11"/>
      <c r="AQ27" s="12"/>
      <c r="BE27" s="191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208"/>
    </row>
    <row r="29" spans="2:57" s="6" customFormat="1" ht="27" customHeight="1">
      <c r="B29" s="23"/>
      <c r="C29" s="24"/>
      <c r="D29" s="26" t="s">
        <v>43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28">
        <f>ROUND($AK$26+$AK$27,2)</f>
        <v>0</v>
      </c>
      <c r="AL29" s="229"/>
      <c r="AM29" s="229"/>
      <c r="AN29" s="229"/>
      <c r="AO29" s="229"/>
      <c r="AP29" s="24"/>
      <c r="AQ29" s="25"/>
      <c r="BE29" s="208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208"/>
    </row>
    <row r="31" spans="2:57" s="6" customFormat="1" ht="15" customHeight="1">
      <c r="B31" s="28"/>
      <c r="C31" s="29"/>
      <c r="D31" s="29" t="s">
        <v>44</v>
      </c>
      <c r="E31" s="29"/>
      <c r="F31" s="29" t="s">
        <v>45</v>
      </c>
      <c r="G31" s="29"/>
      <c r="H31" s="29"/>
      <c r="I31" s="29"/>
      <c r="J31" s="29"/>
      <c r="K31" s="29"/>
      <c r="L31" s="214">
        <v>0.21</v>
      </c>
      <c r="M31" s="215"/>
      <c r="N31" s="215"/>
      <c r="O31" s="215"/>
      <c r="P31" s="29"/>
      <c r="Q31" s="29"/>
      <c r="R31" s="29"/>
      <c r="S31" s="29"/>
      <c r="T31" s="31" t="s">
        <v>46</v>
      </c>
      <c r="U31" s="29"/>
      <c r="V31" s="29"/>
      <c r="W31" s="216">
        <f>ROUND($AZ$87+SUM($CD$91:$CD$95),2)</f>
        <v>0</v>
      </c>
      <c r="X31" s="215"/>
      <c r="Y31" s="215"/>
      <c r="Z31" s="215"/>
      <c r="AA31" s="215"/>
      <c r="AB31" s="215"/>
      <c r="AC31" s="215"/>
      <c r="AD31" s="215"/>
      <c r="AE31" s="215"/>
      <c r="AF31" s="29"/>
      <c r="AG31" s="29"/>
      <c r="AH31" s="29"/>
      <c r="AI31" s="29"/>
      <c r="AJ31" s="29"/>
      <c r="AK31" s="216">
        <f>ROUND($AV$87+SUM($BY$91:$BY$95),2)</f>
        <v>0</v>
      </c>
      <c r="AL31" s="215"/>
      <c r="AM31" s="215"/>
      <c r="AN31" s="215"/>
      <c r="AO31" s="215"/>
      <c r="AP31" s="29"/>
      <c r="AQ31" s="32"/>
      <c r="BE31" s="223"/>
    </row>
    <row r="32" spans="2:57" s="6" customFormat="1" ht="15" customHeight="1">
      <c r="B32" s="28"/>
      <c r="C32" s="29"/>
      <c r="D32" s="29"/>
      <c r="E32" s="29"/>
      <c r="F32" s="29" t="s">
        <v>47</v>
      </c>
      <c r="G32" s="29"/>
      <c r="H32" s="29"/>
      <c r="I32" s="29"/>
      <c r="J32" s="29"/>
      <c r="K32" s="29"/>
      <c r="L32" s="214">
        <v>0.15</v>
      </c>
      <c r="M32" s="215"/>
      <c r="N32" s="215"/>
      <c r="O32" s="215"/>
      <c r="P32" s="29"/>
      <c r="Q32" s="29"/>
      <c r="R32" s="29"/>
      <c r="S32" s="29"/>
      <c r="T32" s="31" t="s">
        <v>46</v>
      </c>
      <c r="U32" s="29"/>
      <c r="V32" s="29"/>
      <c r="W32" s="216">
        <f>ROUND($BA$87+SUM($CE$91:$CE$95),2)</f>
        <v>0</v>
      </c>
      <c r="X32" s="215"/>
      <c r="Y32" s="215"/>
      <c r="Z32" s="215"/>
      <c r="AA32" s="215"/>
      <c r="AB32" s="215"/>
      <c r="AC32" s="215"/>
      <c r="AD32" s="215"/>
      <c r="AE32" s="215"/>
      <c r="AF32" s="29"/>
      <c r="AG32" s="29"/>
      <c r="AH32" s="29"/>
      <c r="AI32" s="29"/>
      <c r="AJ32" s="29"/>
      <c r="AK32" s="216">
        <f>ROUND($AW$87+SUM($BZ$91:$BZ$95),2)</f>
        <v>0</v>
      </c>
      <c r="AL32" s="215"/>
      <c r="AM32" s="215"/>
      <c r="AN32" s="215"/>
      <c r="AO32" s="215"/>
      <c r="AP32" s="29"/>
      <c r="AQ32" s="32"/>
      <c r="BE32" s="223"/>
    </row>
    <row r="33" spans="2:57" s="6" customFormat="1" ht="15" customHeight="1" hidden="1">
      <c r="B33" s="28"/>
      <c r="C33" s="29"/>
      <c r="D33" s="29"/>
      <c r="E33" s="29"/>
      <c r="F33" s="29" t="s">
        <v>48</v>
      </c>
      <c r="G33" s="29"/>
      <c r="H33" s="29"/>
      <c r="I33" s="29"/>
      <c r="J33" s="29"/>
      <c r="K33" s="29"/>
      <c r="L33" s="214">
        <v>0.21</v>
      </c>
      <c r="M33" s="215"/>
      <c r="N33" s="215"/>
      <c r="O33" s="215"/>
      <c r="P33" s="29"/>
      <c r="Q33" s="29"/>
      <c r="R33" s="29"/>
      <c r="S33" s="29"/>
      <c r="T33" s="31" t="s">
        <v>46</v>
      </c>
      <c r="U33" s="29"/>
      <c r="V33" s="29"/>
      <c r="W33" s="216">
        <f>ROUND($BB$87+SUM($CF$91:$CF$95),2)</f>
        <v>0</v>
      </c>
      <c r="X33" s="215"/>
      <c r="Y33" s="215"/>
      <c r="Z33" s="215"/>
      <c r="AA33" s="215"/>
      <c r="AB33" s="215"/>
      <c r="AC33" s="215"/>
      <c r="AD33" s="215"/>
      <c r="AE33" s="215"/>
      <c r="AF33" s="29"/>
      <c r="AG33" s="29"/>
      <c r="AH33" s="29"/>
      <c r="AI33" s="29"/>
      <c r="AJ33" s="29"/>
      <c r="AK33" s="216">
        <v>0</v>
      </c>
      <c r="AL33" s="215"/>
      <c r="AM33" s="215"/>
      <c r="AN33" s="215"/>
      <c r="AO33" s="215"/>
      <c r="AP33" s="29"/>
      <c r="AQ33" s="32"/>
      <c r="BE33" s="223"/>
    </row>
    <row r="34" spans="2:57" s="6" customFormat="1" ht="15" customHeight="1" hidden="1">
      <c r="B34" s="28"/>
      <c r="C34" s="29"/>
      <c r="D34" s="29"/>
      <c r="E34" s="29"/>
      <c r="F34" s="29" t="s">
        <v>49</v>
      </c>
      <c r="G34" s="29"/>
      <c r="H34" s="29"/>
      <c r="I34" s="29"/>
      <c r="J34" s="29"/>
      <c r="K34" s="29"/>
      <c r="L34" s="214">
        <v>0.15</v>
      </c>
      <c r="M34" s="215"/>
      <c r="N34" s="215"/>
      <c r="O34" s="215"/>
      <c r="P34" s="29"/>
      <c r="Q34" s="29"/>
      <c r="R34" s="29"/>
      <c r="S34" s="29"/>
      <c r="T34" s="31" t="s">
        <v>46</v>
      </c>
      <c r="U34" s="29"/>
      <c r="V34" s="29"/>
      <c r="W34" s="216">
        <f>ROUND($BC$87+SUM($CG$91:$CG$95),2)</f>
        <v>0</v>
      </c>
      <c r="X34" s="215"/>
      <c r="Y34" s="215"/>
      <c r="Z34" s="215"/>
      <c r="AA34" s="215"/>
      <c r="AB34" s="215"/>
      <c r="AC34" s="215"/>
      <c r="AD34" s="215"/>
      <c r="AE34" s="215"/>
      <c r="AF34" s="29"/>
      <c r="AG34" s="29"/>
      <c r="AH34" s="29"/>
      <c r="AI34" s="29"/>
      <c r="AJ34" s="29"/>
      <c r="AK34" s="216">
        <v>0</v>
      </c>
      <c r="AL34" s="215"/>
      <c r="AM34" s="215"/>
      <c r="AN34" s="215"/>
      <c r="AO34" s="215"/>
      <c r="AP34" s="29"/>
      <c r="AQ34" s="32"/>
      <c r="BE34" s="223"/>
    </row>
    <row r="35" spans="2:43" s="6" customFormat="1" ht="15" customHeight="1" hidden="1">
      <c r="B35" s="28"/>
      <c r="C35" s="29"/>
      <c r="D35" s="29"/>
      <c r="E35" s="29"/>
      <c r="F35" s="29" t="s">
        <v>50</v>
      </c>
      <c r="G35" s="29"/>
      <c r="H35" s="29"/>
      <c r="I35" s="29"/>
      <c r="J35" s="29"/>
      <c r="K35" s="29"/>
      <c r="L35" s="214">
        <v>0</v>
      </c>
      <c r="M35" s="215"/>
      <c r="N35" s="215"/>
      <c r="O35" s="215"/>
      <c r="P35" s="29"/>
      <c r="Q35" s="29"/>
      <c r="R35" s="29"/>
      <c r="S35" s="29"/>
      <c r="T35" s="31" t="s">
        <v>46</v>
      </c>
      <c r="U35" s="29"/>
      <c r="V35" s="29"/>
      <c r="W35" s="216">
        <f>ROUND($BD$87+SUM($CH$91:$CH$95),2)</f>
        <v>0</v>
      </c>
      <c r="X35" s="215"/>
      <c r="Y35" s="215"/>
      <c r="Z35" s="215"/>
      <c r="AA35" s="215"/>
      <c r="AB35" s="215"/>
      <c r="AC35" s="215"/>
      <c r="AD35" s="215"/>
      <c r="AE35" s="215"/>
      <c r="AF35" s="29"/>
      <c r="AG35" s="29"/>
      <c r="AH35" s="29"/>
      <c r="AI35" s="29"/>
      <c r="AJ35" s="29"/>
      <c r="AK35" s="216">
        <v>0</v>
      </c>
      <c r="AL35" s="215"/>
      <c r="AM35" s="215"/>
      <c r="AN35" s="215"/>
      <c r="AO35" s="215"/>
      <c r="AP35" s="29"/>
      <c r="AQ35" s="32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3"/>
      <c r="D37" s="34" t="s">
        <v>51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52</v>
      </c>
      <c r="U37" s="35"/>
      <c r="V37" s="35"/>
      <c r="W37" s="35"/>
      <c r="X37" s="217" t="s">
        <v>53</v>
      </c>
      <c r="Y37" s="211"/>
      <c r="Z37" s="211"/>
      <c r="AA37" s="211"/>
      <c r="AB37" s="211"/>
      <c r="AC37" s="35"/>
      <c r="AD37" s="35"/>
      <c r="AE37" s="35"/>
      <c r="AF37" s="35"/>
      <c r="AG37" s="35"/>
      <c r="AH37" s="35"/>
      <c r="AI37" s="35"/>
      <c r="AJ37" s="35"/>
      <c r="AK37" s="218">
        <f>SUM($AK$29:$AK$35)</f>
        <v>0</v>
      </c>
      <c r="AL37" s="211"/>
      <c r="AM37" s="211"/>
      <c r="AN37" s="211"/>
      <c r="AO37" s="213"/>
      <c r="AP37" s="33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55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56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57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56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57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59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56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57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56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57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219" t="s">
        <v>60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25"/>
    </row>
    <row r="77" spans="2:43" s="52" customFormat="1" ht="15" customHeight="1">
      <c r="B77" s="53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2018,3,14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17</v>
      </c>
      <c r="D78" s="57"/>
      <c r="E78" s="57"/>
      <c r="F78" s="57"/>
      <c r="G78" s="57"/>
      <c r="H78" s="57"/>
      <c r="I78" s="57"/>
      <c r="J78" s="57"/>
      <c r="K78" s="57"/>
      <c r="L78" s="202" t="str">
        <f>$K$6</f>
        <v>SPŠ zeměměřická_úprava učeben</v>
      </c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Pod Táborem 300, Praha 9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60" t="str">
        <f>IF($AN$8="","",$AN$8)</f>
        <v>14.03.2018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 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35</v>
      </c>
      <c r="AJ82" s="24"/>
      <c r="AK82" s="24"/>
      <c r="AL82" s="24"/>
      <c r="AM82" s="204" t="str">
        <f>IF($E$17="","",$E$17)</f>
        <v>Ing.arch. Jakub Kovářík</v>
      </c>
      <c r="AN82" s="193"/>
      <c r="AO82" s="193"/>
      <c r="AP82" s="193"/>
      <c r="AQ82" s="25"/>
      <c r="AS82" s="205" t="s">
        <v>61</v>
      </c>
      <c r="AT82" s="206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33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38</v>
      </c>
      <c r="AJ83" s="24"/>
      <c r="AK83" s="24"/>
      <c r="AL83" s="24"/>
      <c r="AM83" s="204" t="str">
        <f>IF($E$20="","",$E$20)</f>
        <v>Dussen, spol. s r.o.</v>
      </c>
      <c r="AN83" s="193"/>
      <c r="AO83" s="193"/>
      <c r="AP83" s="193"/>
      <c r="AQ83" s="25"/>
      <c r="AS83" s="207"/>
      <c r="AT83" s="208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09"/>
      <c r="AT84" s="193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7" s="6" customFormat="1" ht="30" customHeight="1">
      <c r="B85" s="23"/>
      <c r="C85" s="210" t="s">
        <v>62</v>
      </c>
      <c r="D85" s="211"/>
      <c r="E85" s="211"/>
      <c r="F85" s="211"/>
      <c r="G85" s="211"/>
      <c r="H85" s="35"/>
      <c r="I85" s="212" t="s">
        <v>63</v>
      </c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2" t="s">
        <v>64</v>
      </c>
      <c r="AH85" s="211"/>
      <c r="AI85" s="211"/>
      <c r="AJ85" s="211"/>
      <c r="AK85" s="211"/>
      <c r="AL85" s="211"/>
      <c r="AM85" s="211"/>
      <c r="AN85" s="212" t="s">
        <v>65</v>
      </c>
      <c r="AO85" s="211"/>
      <c r="AP85" s="213"/>
      <c r="AQ85" s="25"/>
      <c r="AS85" s="66" t="s">
        <v>66</v>
      </c>
      <c r="AT85" s="67" t="s">
        <v>67</v>
      </c>
      <c r="AU85" s="67" t="s">
        <v>68</v>
      </c>
      <c r="AV85" s="67" t="s">
        <v>69</v>
      </c>
      <c r="AW85" s="67" t="s">
        <v>70</v>
      </c>
      <c r="AX85" s="67" t="s">
        <v>71</v>
      </c>
      <c r="AY85" s="67" t="s">
        <v>72</v>
      </c>
      <c r="AZ85" s="67" t="s">
        <v>73</v>
      </c>
      <c r="BA85" s="67" t="s">
        <v>74</v>
      </c>
      <c r="BB85" s="67" t="s">
        <v>75</v>
      </c>
      <c r="BC85" s="67" t="s">
        <v>76</v>
      </c>
      <c r="BD85" s="68" t="s">
        <v>77</v>
      </c>
      <c r="BE85" s="69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1" t="s">
        <v>78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196">
        <f>ROUND($AG$88,2)</f>
        <v>0</v>
      </c>
      <c r="AH87" s="197"/>
      <c r="AI87" s="197"/>
      <c r="AJ87" s="197"/>
      <c r="AK87" s="197"/>
      <c r="AL87" s="197"/>
      <c r="AM87" s="197"/>
      <c r="AN87" s="196">
        <f>SUM($AG$87,$AT$87)</f>
        <v>0</v>
      </c>
      <c r="AO87" s="197"/>
      <c r="AP87" s="197"/>
      <c r="AQ87" s="58"/>
      <c r="AS87" s="72">
        <f>ROUND($AS$88,2)</f>
        <v>0</v>
      </c>
      <c r="AT87" s="73">
        <f>ROUND(SUM($AV$87:$AW$87),2)</f>
        <v>0</v>
      </c>
      <c r="AU87" s="74">
        <f>ROUND($AU$88,5)</f>
        <v>0</v>
      </c>
      <c r="AV87" s="73">
        <f>ROUND($AZ$87*$L$31,2)</f>
        <v>0</v>
      </c>
      <c r="AW87" s="73">
        <f>ROUND($BA$87*$L$32,2)</f>
        <v>0</v>
      </c>
      <c r="AX87" s="73">
        <f>ROUND($BB$87*$L$31,2)</f>
        <v>0</v>
      </c>
      <c r="AY87" s="73">
        <f>ROUND($BC$87*$L$32,2)</f>
        <v>0</v>
      </c>
      <c r="AZ87" s="73">
        <f>ROUND($AZ$88,2)</f>
        <v>0</v>
      </c>
      <c r="BA87" s="73">
        <f>ROUND($BA$88,2)</f>
        <v>0</v>
      </c>
      <c r="BB87" s="73">
        <f>ROUND($BB$88,2)</f>
        <v>0</v>
      </c>
      <c r="BC87" s="73">
        <f>ROUND($BC$88,2)</f>
        <v>0</v>
      </c>
      <c r="BD87" s="75">
        <f>ROUND($BD$88,2)</f>
        <v>0</v>
      </c>
      <c r="BS87" s="55" t="s">
        <v>79</v>
      </c>
      <c r="BT87" s="55" t="s">
        <v>80</v>
      </c>
      <c r="BU87" s="76" t="s">
        <v>81</v>
      </c>
      <c r="BV87" s="55" t="s">
        <v>82</v>
      </c>
      <c r="BW87" s="55" t="s">
        <v>83</v>
      </c>
      <c r="BX87" s="55" t="s">
        <v>84</v>
      </c>
    </row>
    <row r="88" spans="1:76" s="77" customFormat="1" ht="28.5" customHeight="1">
      <c r="A88" s="182" t="s">
        <v>454</v>
      </c>
      <c r="B88" s="78"/>
      <c r="C88" s="79"/>
      <c r="D88" s="200" t="s">
        <v>22</v>
      </c>
      <c r="E88" s="201"/>
      <c r="F88" s="201"/>
      <c r="G88" s="201"/>
      <c r="H88" s="201"/>
      <c r="I88" s="79"/>
      <c r="J88" s="200" t="s">
        <v>85</v>
      </c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198">
        <f>'1 - Úprava učeben'!$M$30</f>
        <v>0</v>
      </c>
      <c r="AH88" s="199"/>
      <c r="AI88" s="199"/>
      <c r="AJ88" s="199"/>
      <c r="AK88" s="199"/>
      <c r="AL88" s="199"/>
      <c r="AM88" s="199"/>
      <c r="AN88" s="198">
        <f>SUM($AG$88,$AT$88)</f>
        <v>0</v>
      </c>
      <c r="AO88" s="199"/>
      <c r="AP88" s="199"/>
      <c r="AQ88" s="80"/>
      <c r="AS88" s="81">
        <f>'1 - Úprava učeben'!$M$28</f>
        <v>0</v>
      </c>
      <c r="AT88" s="82">
        <f>ROUND(SUM($AV$88:$AW$88),2)</f>
        <v>0</v>
      </c>
      <c r="AU88" s="83">
        <f>'1 - Úprava učeben'!$W$135</f>
        <v>0</v>
      </c>
      <c r="AV88" s="82">
        <f>'1 - Úprava učeben'!$M$32</f>
        <v>0</v>
      </c>
      <c r="AW88" s="82">
        <f>'1 - Úprava učeben'!$M$33</f>
        <v>0</v>
      </c>
      <c r="AX88" s="82">
        <f>'1 - Úprava učeben'!$M$34</f>
        <v>0</v>
      </c>
      <c r="AY88" s="82">
        <f>'1 - Úprava učeben'!$M$35</f>
        <v>0</v>
      </c>
      <c r="AZ88" s="82">
        <f>'1 - Úprava učeben'!$H$32</f>
        <v>0</v>
      </c>
      <c r="BA88" s="82">
        <f>'1 - Úprava učeben'!$H$33</f>
        <v>0</v>
      </c>
      <c r="BB88" s="82">
        <f>'1 - Úprava učeben'!$H$34</f>
        <v>0</v>
      </c>
      <c r="BC88" s="82">
        <f>'1 - Úprava učeben'!$H$35</f>
        <v>0</v>
      </c>
      <c r="BD88" s="84">
        <f>'1 - Úprava učeben'!$H$36</f>
        <v>0</v>
      </c>
      <c r="BT88" s="77" t="s">
        <v>22</v>
      </c>
      <c r="BV88" s="77" t="s">
        <v>82</v>
      </c>
      <c r="BW88" s="77" t="s">
        <v>86</v>
      </c>
      <c r="BX88" s="77" t="s">
        <v>83</v>
      </c>
    </row>
    <row r="89" spans="2:43" s="2" customFormat="1" ht="14.25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</row>
    <row r="90" spans="2:49" s="6" customFormat="1" ht="30.75" customHeight="1">
      <c r="B90" s="23"/>
      <c r="C90" s="71" t="s">
        <v>87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196">
        <f>ROUND(SUM($AG$91:$AG$94),2)</f>
        <v>0</v>
      </c>
      <c r="AH90" s="193"/>
      <c r="AI90" s="193"/>
      <c r="AJ90" s="193"/>
      <c r="AK90" s="193"/>
      <c r="AL90" s="193"/>
      <c r="AM90" s="193"/>
      <c r="AN90" s="196">
        <f>ROUND(SUM($AN$91:$AN$94),2)</f>
        <v>0</v>
      </c>
      <c r="AO90" s="193"/>
      <c r="AP90" s="193"/>
      <c r="AQ90" s="25"/>
      <c r="AS90" s="66" t="s">
        <v>88</v>
      </c>
      <c r="AT90" s="67" t="s">
        <v>89</v>
      </c>
      <c r="AU90" s="67" t="s">
        <v>44</v>
      </c>
      <c r="AV90" s="68" t="s">
        <v>67</v>
      </c>
      <c r="AW90" s="69"/>
    </row>
    <row r="91" spans="2:89" s="6" customFormat="1" ht="21" customHeight="1">
      <c r="B91" s="23"/>
      <c r="C91" s="24"/>
      <c r="D91" s="85" t="s">
        <v>90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194">
        <f>ROUND($AG$87*$AS$91,2)</f>
        <v>0</v>
      </c>
      <c r="AH91" s="193"/>
      <c r="AI91" s="193"/>
      <c r="AJ91" s="193"/>
      <c r="AK91" s="193"/>
      <c r="AL91" s="193"/>
      <c r="AM91" s="193"/>
      <c r="AN91" s="195">
        <f>ROUND($AG$91+$AV$91,2)</f>
        <v>0</v>
      </c>
      <c r="AO91" s="193"/>
      <c r="AP91" s="193"/>
      <c r="AQ91" s="25"/>
      <c r="AS91" s="86">
        <v>0</v>
      </c>
      <c r="AT91" s="87" t="s">
        <v>91</v>
      </c>
      <c r="AU91" s="87" t="s">
        <v>45</v>
      </c>
      <c r="AV91" s="88">
        <f>ROUND(IF($AU$91="základní",$AG$91*$L$31,IF($AU$91="snížená",$AG$91*$L$32,0)),2)</f>
        <v>0</v>
      </c>
      <c r="BV91" s="6" t="s">
        <v>92</v>
      </c>
      <c r="BY91" s="89">
        <f>IF($AU$91="základní",$AV$91,0)</f>
        <v>0</v>
      </c>
      <c r="BZ91" s="89">
        <f>IF($AU$91="snížená",$AV$91,0)</f>
        <v>0</v>
      </c>
      <c r="CA91" s="89">
        <v>0</v>
      </c>
      <c r="CB91" s="89">
        <v>0</v>
      </c>
      <c r="CC91" s="89">
        <v>0</v>
      </c>
      <c r="CD91" s="89">
        <f>IF($AU$91="základní",$AG$91,0)</f>
        <v>0</v>
      </c>
      <c r="CE91" s="89">
        <f>IF($AU$91="snížená",$AG$91,0)</f>
        <v>0</v>
      </c>
      <c r="CF91" s="89">
        <f>IF($AU$91="zákl. přenesená",$AG$91,0)</f>
        <v>0</v>
      </c>
      <c r="CG91" s="89">
        <f>IF($AU$91="sníž. přenesená",$AG$91,0)</f>
        <v>0</v>
      </c>
      <c r="CH91" s="89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3"/>
      <c r="C92" s="24"/>
      <c r="D92" s="192" t="s">
        <v>93</v>
      </c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24"/>
      <c r="AD92" s="24"/>
      <c r="AE92" s="24"/>
      <c r="AF92" s="24"/>
      <c r="AG92" s="194">
        <f>$AG$87*$AS$92</f>
        <v>0</v>
      </c>
      <c r="AH92" s="193"/>
      <c r="AI92" s="193"/>
      <c r="AJ92" s="193"/>
      <c r="AK92" s="193"/>
      <c r="AL92" s="193"/>
      <c r="AM92" s="193"/>
      <c r="AN92" s="195">
        <f>$AG$92+$AV$92</f>
        <v>0</v>
      </c>
      <c r="AO92" s="193"/>
      <c r="AP92" s="193"/>
      <c r="AQ92" s="25"/>
      <c r="AS92" s="90">
        <v>0</v>
      </c>
      <c r="AT92" s="91" t="s">
        <v>91</v>
      </c>
      <c r="AU92" s="91" t="s">
        <v>45</v>
      </c>
      <c r="AV92" s="92">
        <f>ROUND(IF($AU$92="nulová",0,IF(OR($AU$92="základní",$AU$92="zákl. přenesená"),$AG$92*$L$31,$AG$92*$L$32)),2)</f>
        <v>0</v>
      </c>
      <c r="BV92" s="6" t="s">
        <v>94</v>
      </c>
      <c r="BY92" s="89">
        <f>IF($AU$92="základní",$AV$92,0)</f>
        <v>0</v>
      </c>
      <c r="BZ92" s="89">
        <f>IF($AU$92="snížená",$AV$92,0)</f>
        <v>0</v>
      </c>
      <c r="CA92" s="89">
        <f>IF($AU$92="zákl. přenesená",$AV$92,0)</f>
        <v>0</v>
      </c>
      <c r="CB92" s="89">
        <f>IF($AU$92="sníž. přenesená",$AV$92,0)</f>
        <v>0</v>
      </c>
      <c r="CC92" s="89">
        <f>IF($AU$92="nulová",$AV$92,0)</f>
        <v>0</v>
      </c>
      <c r="CD92" s="89">
        <f>IF($AU$92="základní",$AG$92,0)</f>
        <v>0</v>
      </c>
      <c r="CE92" s="89">
        <f>IF($AU$92="snížená",$AG$92,0)</f>
        <v>0</v>
      </c>
      <c r="CF92" s="89">
        <f>IF($AU$92="zákl. přenesená",$AG$92,0)</f>
        <v>0</v>
      </c>
      <c r="CG92" s="89">
        <f>IF($AU$92="sníž. přenesená",$AG$92,0)</f>
        <v>0</v>
      </c>
      <c r="CH92" s="89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3"/>
      <c r="C93" s="24"/>
      <c r="D93" s="192" t="s">
        <v>93</v>
      </c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24"/>
      <c r="AD93" s="24"/>
      <c r="AE93" s="24"/>
      <c r="AF93" s="24"/>
      <c r="AG93" s="194">
        <f>$AG$87*$AS$93</f>
        <v>0</v>
      </c>
      <c r="AH93" s="193"/>
      <c r="AI93" s="193"/>
      <c r="AJ93" s="193"/>
      <c r="AK93" s="193"/>
      <c r="AL93" s="193"/>
      <c r="AM93" s="193"/>
      <c r="AN93" s="195">
        <f>$AG$93+$AV$93</f>
        <v>0</v>
      </c>
      <c r="AO93" s="193"/>
      <c r="AP93" s="193"/>
      <c r="AQ93" s="25"/>
      <c r="AS93" s="90">
        <v>0</v>
      </c>
      <c r="AT93" s="91" t="s">
        <v>91</v>
      </c>
      <c r="AU93" s="91" t="s">
        <v>45</v>
      </c>
      <c r="AV93" s="92">
        <f>ROUND(IF($AU$93="nulová",0,IF(OR($AU$93="základní",$AU$93="zákl. přenesená"),$AG$93*$L$31,$AG$93*$L$32)),2)</f>
        <v>0</v>
      </c>
      <c r="BV93" s="6" t="s">
        <v>94</v>
      </c>
      <c r="BY93" s="89">
        <f>IF($AU$93="základní",$AV$93,0)</f>
        <v>0</v>
      </c>
      <c r="BZ93" s="89">
        <f>IF($AU$93="snížená",$AV$93,0)</f>
        <v>0</v>
      </c>
      <c r="CA93" s="89">
        <f>IF($AU$93="zákl. přenesená",$AV$93,0)</f>
        <v>0</v>
      </c>
      <c r="CB93" s="89">
        <f>IF($AU$93="sníž. přenesená",$AV$93,0)</f>
        <v>0</v>
      </c>
      <c r="CC93" s="89">
        <f>IF($AU$93="nulová",$AV$93,0)</f>
        <v>0</v>
      </c>
      <c r="CD93" s="89">
        <f>IF($AU$93="základní",$AG$93,0)</f>
        <v>0</v>
      </c>
      <c r="CE93" s="89">
        <f>IF($AU$93="snížená",$AG$93,0)</f>
        <v>0</v>
      </c>
      <c r="CF93" s="89">
        <f>IF($AU$93="zákl. přenesená",$AG$93,0)</f>
        <v>0</v>
      </c>
      <c r="CG93" s="89">
        <f>IF($AU$93="sníž. přenesená",$AG$93,0)</f>
        <v>0</v>
      </c>
      <c r="CH93" s="89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3"/>
      <c r="C94" s="24"/>
      <c r="D94" s="192" t="s">
        <v>93</v>
      </c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24"/>
      <c r="AD94" s="24"/>
      <c r="AE94" s="24"/>
      <c r="AF94" s="24"/>
      <c r="AG94" s="194">
        <f>$AG$87*$AS$94</f>
        <v>0</v>
      </c>
      <c r="AH94" s="193"/>
      <c r="AI94" s="193"/>
      <c r="AJ94" s="193"/>
      <c r="AK94" s="193"/>
      <c r="AL94" s="193"/>
      <c r="AM94" s="193"/>
      <c r="AN94" s="195">
        <f>$AG$94+$AV$94</f>
        <v>0</v>
      </c>
      <c r="AO94" s="193"/>
      <c r="AP94" s="193"/>
      <c r="AQ94" s="25"/>
      <c r="AS94" s="93">
        <v>0</v>
      </c>
      <c r="AT94" s="94" t="s">
        <v>91</v>
      </c>
      <c r="AU94" s="94" t="s">
        <v>45</v>
      </c>
      <c r="AV94" s="95">
        <f>ROUND(IF($AU$94="nulová",0,IF(OR($AU$94="základní",$AU$94="zákl. přenesená"),$AG$94*$L$31,$AG$94*$L$32)),2)</f>
        <v>0</v>
      </c>
      <c r="BV94" s="6" t="s">
        <v>94</v>
      </c>
      <c r="BY94" s="89">
        <f>IF($AU$94="základní",$AV$94,0)</f>
        <v>0</v>
      </c>
      <c r="BZ94" s="89">
        <f>IF($AU$94="snížená",$AV$94,0)</f>
        <v>0</v>
      </c>
      <c r="CA94" s="89">
        <f>IF($AU$94="zákl. přenesená",$AV$94,0)</f>
        <v>0</v>
      </c>
      <c r="CB94" s="89">
        <f>IF($AU$94="sníž. přenesená",$AV$94,0)</f>
        <v>0</v>
      </c>
      <c r="CC94" s="89">
        <f>IF($AU$94="nulová",$AV$94,0)</f>
        <v>0</v>
      </c>
      <c r="CD94" s="89">
        <f>IF($AU$94="základní",$AG$94,0)</f>
        <v>0</v>
      </c>
      <c r="CE94" s="89">
        <f>IF($AU$94="snížená",$AG$94,0)</f>
        <v>0</v>
      </c>
      <c r="CF94" s="89">
        <f>IF($AU$94="zákl. přenesená",$AG$94,0)</f>
        <v>0</v>
      </c>
      <c r="CG94" s="89">
        <f>IF($AU$94="sníž. přenesená",$AG$94,0)</f>
        <v>0</v>
      </c>
      <c r="CH94" s="89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5"/>
    </row>
    <row r="96" spans="2:43" s="6" customFormat="1" ht="30.75" customHeight="1">
      <c r="B96" s="23"/>
      <c r="C96" s="96" t="s">
        <v>95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188">
        <f>ROUND($AG$87+$AG$90,2)</f>
        <v>0</v>
      </c>
      <c r="AH96" s="189"/>
      <c r="AI96" s="189"/>
      <c r="AJ96" s="189"/>
      <c r="AK96" s="189"/>
      <c r="AL96" s="189"/>
      <c r="AM96" s="189"/>
      <c r="AN96" s="188">
        <f>$AN$87+$AN$90</f>
        <v>0</v>
      </c>
      <c r="AO96" s="189"/>
      <c r="AP96" s="189"/>
      <c r="AQ96" s="25"/>
    </row>
    <row r="97" spans="2:43" s="6" customFormat="1" ht="7.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</row>
  </sheetData>
  <sheetProtection password="CC35" sheet="1" objects="1" scenarios="1" formatColumns="0" formatRows="0" sort="0" autoFilter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 - Úprava učeben'!C2" tooltip="1 - Úprava učeben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5"/>
  <sheetViews>
    <sheetView showGridLines="0" tabSelected="1" zoomScale="130" zoomScaleNormal="130" zoomScalePageLayoutView="0" workbookViewId="0" topLeftCell="A1">
      <pane ySplit="1" topLeftCell="A118" activePane="bottomLeft" state="frozen"/>
      <selection pane="topLeft" activeCell="A1" sqref="A1"/>
      <selection pane="bottomLeft" activeCell="N115" sqref="N115:Q11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87"/>
      <c r="B1" s="184"/>
      <c r="C1" s="184"/>
      <c r="D1" s="185" t="s">
        <v>1</v>
      </c>
      <c r="E1" s="184"/>
      <c r="F1" s="186" t="s">
        <v>455</v>
      </c>
      <c r="G1" s="186"/>
      <c r="H1" s="233" t="s">
        <v>456</v>
      </c>
      <c r="I1" s="233"/>
      <c r="J1" s="233"/>
      <c r="K1" s="233"/>
      <c r="L1" s="186" t="s">
        <v>457</v>
      </c>
      <c r="M1" s="184"/>
      <c r="N1" s="184"/>
      <c r="O1" s="185" t="s">
        <v>96</v>
      </c>
      <c r="P1" s="184"/>
      <c r="Q1" s="184"/>
      <c r="R1" s="184"/>
      <c r="S1" s="186" t="s">
        <v>458</v>
      </c>
      <c r="T1" s="186"/>
      <c r="U1" s="187"/>
      <c r="V1" s="18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20" t="s">
        <v>5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S2" s="190" t="s">
        <v>6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97</v>
      </c>
    </row>
    <row r="4" spans="2:46" s="2" customFormat="1" ht="37.5" customHeight="1">
      <c r="B4" s="10"/>
      <c r="C4" s="219" t="s">
        <v>98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57" t="str">
        <f>'Rekapitulace stavby'!$K$6</f>
        <v>SPŠ zeměměřická_úprava učeben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11"/>
      <c r="R6" s="12"/>
    </row>
    <row r="7" spans="2:18" s="6" customFormat="1" ht="33.75" customHeight="1">
      <c r="B7" s="23"/>
      <c r="C7" s="24"/>
      <c r="D7" s="17" t="s">
        <v>99</v>
      </c>
      <c r="E7" s="24"/>
      <c r="F7" s="224" t="s">
        <v>100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66" t="str">
        <f>'Rekapitulace stavby'!$AN$8</f>
        <v>14.03.2018</v>
      </c>
      <c r="P9" s="193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204">
        <f>IF('Rekapitulace stavby'!$AN$10="","",'Rekapitulace stavby'!$AN$10)</f>
      </c>
      <c r="P11" s="193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 </v>
      </c>
      <c r="F12" s="24"/>
      <c r="G12" s="24"/>
      <c r="H12" s="24"/>
      <c r="I12" s="24"/>
      <c r="J12" s="24"/>
      <c r="K12" s="24"/>
      <c r="L12" s="24"/>
      <c r="M12" s="18" t="s">
        <v>32</v>
      </c>
      <c r="N12" s="24"/>
      <c r="O12" s="204">
        <f>IF('Rekapitulace stavby'!$AN$11="","",'Rekapitulace stavby'!$AN$11)</f>
      </c>
      <c r="P12" s="193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33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65" t="str">
        <f>IF('Rekapitulace stavby'!$AN$13="","",'Rekapitulace stavby'!$AN$13)</f>
        <v>Vyplň údaj</v>
      </c>
      <c r="P14" s="193"/>
      <c r="Q14" s="24"/>
      <c r="R14" s="25"/>
    </row>
    <row r="15" spans="2:18" s="6" customFormat="1" ht="18.75" customHeight="1">
      <c r="B15" s="23"/>
      <c r="C15" s="24"/>
      <c r="D15" s="24"/>
      <c r="E15" s="265" t="str">
        <f>IF('Rekapitulace stavby'!$E$14="","",'Rekapitulace stavby'!$E$14)</f>
        <v>Vyplň údaj</v>
      </c>
      <c r="F15" s="193"/>
      <c r="G15" s="193"/>
      <c r="H15" s="193"/>
      <c r="I15" s="193"/>
      <c r="J15" s="193"/>
      <c r="K15" s="193"/>
      <c r="L15" s="193"/>
      <c r="M15" s="18" t="s">
        <v>32</v>
      </c>
      <c r="N15" s="24"/>
      <c r="O15" s="265" t="str">
        <f>IF('Rekapitulace stavby'!$AN$14="","",'Rekapitulace stavby'!$AN$14)</f>
        <v>Vyplň údaj</v>
      </c>
      <c r="P15" s="193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35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204"/>
      <c r="P17" s="193"/>
      <c r="Q17" s="24"/>
      <c r="R17" s="25"/>
    </row>
    <row r="18" spans="2:18" s="6" customFormat="1" ht="18.75" customHeight="1">
      <c r="B18" s="23"/>
      <c r="C18" s="24"/>
      <c r="D18" s="24"/>
      <c r="E18" s="16" t="s">
        <v>36</v>
      </c>
      <c r="F18" s="24"/>
      <c r="G18" s="24"/>
      <c r="H18" s="24"/>
      <c r="I18" s="24"/>
      <c r="J18" s="24"/>
      <c r="K18" s="24"/>
      <c r="L18" s="24"/>
      <c r="M18" s="18" t="s">
        <v>32</v>
      </c>
      <c r="N18" s="24"/>
      <c r="O18" s="204"/>
      <c r="P18" s="193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38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204"/>
      <c r="P20" s="193"/>
      <c r="Q20" s="24"/>
      <c r="R20" s="25"/>
    </row>
    <row r="21" spans="2:18" s="6" customFormat="1" ht="18.75" customHeight="1">
      <c r="B21" s="23"/>
      <c r="C21" s="24"/>
      <c r="D21" s="24"/>
      <c r="E21" s="16" t="s">
        <v>39</v>
      </c>
      <c r="F21" s="24"/>
      <c r="G21" s="24"/>
      <c r="H21" s="24"/>
      <c r="I21" s="24"/>
      <c r="J21" s="24"/>
      <c r="K21" s="24"/>
      <c r="L21" s="24"/>
      <c r="M21" s="18" t="s">
        <v>32</v>
      </c>
      <c r="N21" s="24"/>
      <c r="O21" s="204"/>
      <c r="P21" s="193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97" customFormat="1" ht="15.75" customHeight="1">
      <c r="B24" s="98"/>
      <c r="C24" s="99"/>
      <c r="D24" s="99"/>
      <c r="E24" s="226"/>
      <c r="F24" s="263"/>
      <c r="G24" s="263"/>
      <c r="H24" s="263"/>
      <c r="I24" s="263"/>
      <c r="J24" s="263"/>
      <c r="K24" s="263"/>
      <c r="L24" s="263"/>
      <c r="M24" s="99"/>
      <c r="N24" s="99"/>
      <c r="O24" s="99"/>
      <c r="P24" s="99"/>
      <c r="Q24" s="99"/>
      <c r="R24" s="100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1" t="s">
        <v>101</v>
      </c>
      <c r="E27" s="24"/>
      <c r="F27" s="24"/>
      <c r="G27" s="24"/>
      <c r="H27" s="24"/>
      <c r="I27" s="24"/>
      <c r="J27" s="24"/>
      <c r="K27" s="24"/>
      <c r="L27" s="24"/>
      <c r="M27" s="227">
        <f>$N$88</f>
        <v>0</v>
      </c>
      <c r="N27" s="193"/>
      <c r="O27" s="193"/>
      <c r="P27" s="193"/>
      <c r="Q27" s="24"/>
      <c r="R27" s="25"/>
    </row>
    <row r="28" spans="2:18" s="6" customFormat="1" ht="15" customHeight="1">
      <c r="B28" s="23"/>
      <c r="C28" s="24"/>
      <c r="D28" s="22" t="s">
        <v>90</v>
      </c>
      <c r="E28" s="24"/>
      <c r="F28" s="24"/>
      <c r="G28" s="24"/>
      <c r="H28" s="24"/>
      <c r="I28" s="24"/>
      <c r="J28" s="24"/>
      <c r="K28" s="24"/>
      <c r="L28" s="24"/>
      <c r="M28" s="227">
        <f>$N$110</f>
        <v>0</v>
      </c>
      <c r="N28" s="193"/>
      <c r="O28" s="193"/>
      <c r="P28" s="193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2" t="s">
        <v>43</v>
      </c>
      <c r="E30" s="24"/>
      <c r="F30" s="24"/>
      <c r="G30" s="24"/>
      <c r="H30" s="24"/>
      <c r="I30" s="24"/>
      <c r="J30" s="24"/>
      <c r="K30" s="24"/>
      <c r="L30" s="24"/>
      <c r="M30" s="264">
        <f>ROUND($M$27+$M$28,2)</f>
        <v>0</v>
      </c>
      <c r="N30" s="193"/>
      <c r="O30" s="193"/>
      <c r="P30" s="193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44</v>
      </c>
      <c r="E32" s="29" t="s">
        <v>45</v>
      </c>
      <c r="F32" s="30">
        <v>0.21</v>
      </c>
      <c r="G32" s="103" t="s">
        <v>46</v>
      </c>
      <c r="H32" s="262">
        <f>ROUND((((SUM($BE$110:$BE$117)+SUM($BE$135:$BE$428))+SUM($BE$430:$BE$434))),2)</f>
        <v>0</v>
      </c>
      <c r="I32" s="193"/>
      <c r="J32" s="193"/>
      <c r="K32" s="24"/>
      <c r="L32" s="24"/>
      <c r="M32" s="262">
        <f>ROUND(((ROUND((SUM($BE$110:$BE$117)+SUM($BE$135:$BE$428)),2)*$F$32)+SUM($BE$430:$BE$434)*$F$32),2)</f>
        <v>0</v>
      </c>
      <c r="N32" s="193"/>
      <c r="O32" s="193"/>
      <c r="P32" s="193"/>
      <c r="Q32" s="24"/>
      <c r="R32" s="25"/>
    </row>
    <row r="33" spans="2:18" s="6" customFormat="1" ht="15" customHeight="1">
      <c r="B33" s="23"/>
      <c r="C33" s="24"/>
      <c r="D33" s="24"/>
      <c r="E33" s="29" t="s">
        <v>47</v>
      </c>
      <c r="F33" s="30">
        <v>0.15</v>
      </c>
      <c r="G33" s="103" t="s">
        <v>46</v>
      </c>
      <c r="H33" s="262">
        <f>ROUND((((SUM($BF$110:$BF$117)+SUM($BF$135:$BF$428))+SUM($BF$430:$BF$434))),2)</f>
        <v>0</v>
      </c>
      <c r="I33" s="193"/>
      <c r="J33" s="193"/>
      <c r="K33" s="24"/>
      <c r="L33" s="24"/>
      <c r="M33" s="262">
        <f>ROUND(((ROUND((SUM($BF$110:$BF$117)+SUM($BF$135:$BF$428)),2)*$F$33)+SUM($BF$430:$BF$434)*$F$33),2)</f>
        <v>0</v>
      </c>
      <c r="N33" s="193"/>
      <c r="O33" s="193"/>
      <c r="P33" s="193"/>
      <c r="Q33" s="24"/>
      <c r="R33" s="25"/>
    </row>
    <row r="34" spans="2:18" s="6" customFormat="1" ht="15" customHeight="1" hidden="1">
      <c r="B34" s="23"/>
      <c r="C34" s="24"/>
      <c r="D34" s="24"/>
      <c r="E34" s="29" t="s">
        <v>48</v>
      </c>
      <c r="F34" s="30">
        <v>0.21</v>
      </c>
      <c r="G34" s="103" t="s">
        <v>46</v>
      </c>
      <c r="H34" s="262">
        <f>ROUND((((SUM($BG$110:$BG$117)+SUM($BG$135:$BG$428))+SUM($BG$430:$BG$434))),2)</f>
        <v>0</v>
      </c>
      <c r="I34" s="193"/>
      <c r="J34" s="193"/>
      <c r="K34" s="24"/>
      <c r="L34" s="24"/>
      <c r="M34" s="262">
        <v>0</v>
      </c>
      <c r="N34" s="193"/>
      <c r="O34" s="193"/>
      <c r="P34" s="193"/>
      <c r="Q34" s="24"/>
      <c r="R34" s="25"/>
    </row>
    <row r="35" spans="2:18" s="6" customFormat="1" ht="15" customHeight="1" hidden="1">
      <c r="B35" s="23"/>
      <c r="C35" s="24"/>
      <c r="D35" s="24"/>
      <c r="E35" s="29" t="s">
        <v>49</v>
      </c>
      <c r="F35" s="30">
        <v>0.15</v>
      </c>
      <c r="G35" s="103" t="s">
        <v>46</v>
      </c>
      <c r="H35" s="262">
        <f>ROUND((((SUM($BH$110:$BH$117)+SUM($BH$135:$BH$428))+SUM($BH$430:$BH$434))),2)</f>
        <v>0</v>
      </c>
      <c r="I35" s="193"/>
      <c r="J35" s="193"/>
      <c r="K35" s="24"/>
      <c r="L35" s="24"/>
      <c r="M35" s="262">
        <v>0</v>
      </c>
      <c r="N35" s="193"/>
      <c r="O35" s="193"/>
      <c r="P35" s="193"/>
      <c r="Q35" s="24"/>
      <c r="R35" s="25"/>
    </row>
    <row r="36" spans="2:18" s="6" customFormat="1" ht="15" customHeight="1" hidden="1">
      <c r="B36" s="23"/>
      <c r="C36" s="24"/>
      <c r="D36" s="24"/>
      <c r="E36" s="29" t="s">
        <v>50</v>
      </c>
      <c r="F36" s="30">
        <v>0</v>
      </c>
      <c r="G36" s="103" t="s">
        <v>46</v>
      </c>
      <c r="H36" s="262">
        <f>ROUND((((SUM($BI$110:$BI$117)+SUM($BI$135:$BI$428))+SUM($BI$430:$BI$434))),2)</f>
        <v>0</v>
      </c>
      <c r="I36" s="193"/>
      <c r="J36" s="193"/>
      <c r="K36" s="24"/>
      <c r="L36" s="24"/>
      <c r="M36" s="262">
        <v>0</v>
      </c>
      <c r="N36" s="193"/>
      <c r="O36" s="193"/>
      <c r="P36" s="193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51</v>
      </c>
      <c r="E38" s="35"/>
      <c r="F38" s="35"/>
      <c r="G38" s="104" t="s">
        <v>52</v>
      </c>
      <c r="H38" s="36" t="s">
        <v>53</v>
      </c>
      <c r="I38" s="35"/>
      <c r="J38" s="35"/>
      <c r="K38" s="35"/>
      <c r="L38" s="218">
        <f>SUM($M$30:$M$36)</f>
        <v>0</v>
      </c>
      <c r="M38" s="211"/>
      <c r="N38" s="211"/>
      <c r="O38" s="211"/>
      <c r="P38" s="213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54</v>
      </c>
      <c r="E50" s="38"/>
      <c r="F50" s="38"/>
      <c r="G50" s="38"/>
      <c r="H50" s="39"/>
      <c r="I50" s="24"/>
      <c r="J50" s="37" t="s">
        <v>55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56</v>
      </c>
      <c r="E59" s="43"/>
      <c r="F59" s="43"/>
      <c r="G59" s="44" t="s">
        <v>57</v>
      </c>
      <c r="H59" s="45"/>
      <c r="I59" s="24"/>
      <c r="J59" s="42" t="s">
        <v>56</v>
      </c>
      <c r="K59" s="43"/>
      <c r="L59" s="43"/>
      <c r="M59" s="43"/>
      <c r="N59" s="44" t="s">
        <v>57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58</v>
      </c>
      <c r="E61" s="38"/>
      <c r="F61" s="38"/>
      <c r="G61" s="38"/>
      <c r="H61" s="39"/>
      <c r="I61" s="24"/>
      <c r="J61" s="37" t="s">
        <v>59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56</v>
      </c>
      <c r="E70" s="43"/>
      <c r="F70" s="43"/>
      <c r="G70" s="44" t="s">
        <v>57</v>
      </c>
      <c r="H70" s="45"/>
      <c r="I70" s="24"/>
      <c r="J70" s="42" t="s">
        <v>56</v>
      </c>
      <c r="K70" s="43"/>
      <c r="L70" s="43"/>
      <c r="M70" s="43"/>
      <c r="N70" s="44" t="s">
        <v>57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5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7"/>
    </row>
    <row r="76" spans="2:21" s="6" customFormat="1" ht="37.5" customHeight="1">
      <c r="B76" s="23"/>
      <c r="C76" s="219" t="s">
        <v>102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57" t="str">
        <f>$F$6</f>
        <v>SPŠ zeměměřická_úprava učeben</v>
      </c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24"/>
      <c r="R78" s="25"/>
      <c r="T78" s="24"/>
      <c r="U78" s="24"/>
    </row>
    <row r="79" spans="2:21" s="6" customFormat="1" ht="37.5" customHeight="1">
      <c r="B79" s="23"/>
      <c r="C79" s="57" t="s">
        <v>99</v>
      </c>
      <c r="D79" s="24"/>
      <c r="E79" s="24"/>
      <c r="F79" s="202" t="str">
        <f>$F$7</f>
        <v>1 - Úprava učeben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Pod Táborem 300, Praha 9</v>
      </c>
      <c r="G81" s="24"/>
      <c r="H81" s="24"/>
      <c r="I81" s="24"/>
      <c r="J81" s="24"/>
      <c r="K81" s="18" t="s">
        <v>25</v>
      </c>
      <c r="L81" s="24"/>
      <c r="M81" s="253" t="str">
        <f>IF($O$9="","",$O$9)</f>
        <v>14.03.2018</v>
      </c>
      <c r="N81" s="193"/>
      <c r="O81" s="193"/>
      <c r="P81" s="193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35</v>
      </c>
      <c r="L83" s="24"/>
      <c r="M83" s="204" t="str">
        <f>$E$18</f>
        <v>Ing.arch. Jakub Kovářík</v>
      </c>
      <c r="N83" s="193"/>
      <c r="O83" s="193"/>
      <c r="P83" s="193"/>
      <c r="Q83" s="193"/>
      <c r="R83" s="25"/>
      <c r="T83" s="24"/>
      <c r="U83" s="24"/>
    </row>
    <row r="84" spans="2:21" s="6" customFormat="1" ht="15" customHeight="1">
      <c r="B84" s="23"/>
      <c r="C84" s="18" t="s">
        <v>33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38</v>
      </c>
      <c r="L84" s="24"/>
      <c r="M84" s="204" t="str">
        <f>$E$21</f>
        <v>Dussen, spol. s r.o.</v>
      </c>
      <c r="N84" s="193"/>
      <c r="O84" s="193"/>
      <c r="P84" s="193"/>
      <c r="Q84" s="193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61" t="s">
        <v>103</v>
      </c>
      <c r="D86" s="189"/>
      <c r="E86" s="189"/>
      <c r="F86" s="189"/>
      <c r="G86" s="189"/>
      <c r="H86" s="33"/>
      <c r="I86" s="33"/>
      <c r="J86" s="33"/>
      <c r="K86" s="33"/>
      <c r="L86" s="33"/>
      <c r="M86" s="33"/>
      <c r="N86" s="261" t="s">
        <v>104</v>
      </c>
      <c r="O86" s="193"/>
      <c r="P86" s="193"/>
      <c r="Q86" s="193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105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96">
        <f>$N$135</f>
        <v>0</v>
      </c>
      <c r="O88" s="193"/>
      <c r="P88" s="193"/>
      <c r="Q88" s="193"/>
      <c r="R88" s="25"/>
      <c r="T88" s="24"/>
      <c r="U88" s="24"/>
      <c r="AU88" s="6" t="s">
        <v>106</v>
      </c>
    </row>
    <row r="89" spans="2:21" s="76" customFormat="1" ht="25.5" customHeight="1">
      <c r="B89" s="108"/>
      <c r="C89" s="109"/>
      <c r="D89" s="109" t="s">
        <v>107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60">
        <f>$N$136</f>
        <v>0</v>
      </c>
      <c r="O89" s="259"/>
      <c r="P89" s="259"/>
      <c r="Q89" s="259"/>
      <c r="R89" s="110"/>
      <c r="T89" s="109"/>
      <c r="U89" s="109"/>
    </row>
    <row r="90" spans="2:21" s="111" customFormat="1" ht="21" customHeight="1">
      <c r="B90" s="112"/>
      <c r="C90" s="85"/>
      <c r="D90" s="85" t="s">
        <v>108</v>
      </c>
      <c r="E90" s="85"/>
      <c r="F90" s="85"/>
      <c r="G90" s="85"/>
      <c r="H90" s="85"/>
      <c r="I90" s="85"/>
      <c r="J90" s="85"/>
      <c r="K90" s="85"/>
      <c r="L90" s="85"/>
      <c r="M90" s="85"/>
      <c r="N90" s="195">
        <f>$N$137</f>
        <v>0</v>
      </c>
      <c r="O90" s="258"/>
      <c r="P90" s="258"/>
      <c r="Q90" s="258"/>
      <c r="R90" s="113"/>
      <c r="T90" s="85"/>
      <c r="U90" s="85"/>
    </row>
    <row r="91" spans="2:21" s="111" customFormat="1" ht="21" customHeight="1">
      <c r="B91" s="112"/>
      <c r="C91" s="85"/>
      <c r="D91" s="85" t="s">
        <v>109</v>
      </c>
      <c r="E91" s="85"/>
      <c r="F91" s="85"/>
      <c r="G91" s="85"/>
      <c r="H91" s="85"/>
      <c r="I91" s="85"/>
      <c r="J91" s="85"/>
      <c r="K91" s="85"/>
      <c r="L91" s="85"/>
      <c r="M91" s="85"/>
      <c r="N91" s="195">
        <f>$N$142</f>
        <v>0</v>
      </c>
      <c r="O91" s="258"/>
      <c r="P91" s="258"/>
      <c r="Q91" s="258"/>
      <c r="R91" s="113"/>
      <c r="T91" s="85"/>
      <c r="U91" s="85"/>
    </row>
    <row r="92" spans="2:21" s="111" customFormat="1" ht="21" customHeight="1">
      <c r="B92" s="112"/>
      <c r="C92" s="85"/>
      <c r="D92" s="85" t="s">
        <v>110</v>
      </c>
      <c r="E92" s="85"/>
      <c r="F92" s="85"/>
      <c r="G92" s="85"/>
      <c r="H92" s="85"/>
      <c r="I92" s="85"/>
      <c r="J92" s="85"/>
      <c r="K92" s="85"/>
      <c r="L92" s="85"/>
      <c r="M92" s="85"/>
      <c r="N92" s="195">
        <f>$N$159</f>
        <v>0</v>
      </c>
      <c r="O92" s="258"/>
      <c r="P92" s="258"/>
      <c r="Q92" s="258"/>
      <c r="R92" s="113"/>
      <c r="T92" s="85"/>
      <c r="U92" s="85"/>
    </row>
    <row r="93" spans="2:21" s="76" customFormat="1" ht="25.5" customHeight="1">
      <c r="B93" s="108"/>
      <c r="C93" s="109"/>
      <c r="D93" s="109" t="s">
        <v>111</v>
      </c>
      <c r="E93" s="109"/>
      <c r="F93" s="109"/>
      <c r="G93" s="109"/>
      <c r="H93" s="109"/>
      <c r="I93" s="109"/>
      <c r="J93" s="109"/>
      <c r="K93" s="109"/>
      <c r="L93" s="109"/>
      <c r="M93" s="109"/>
      <c r="N93" s="260">
        <f>$N$161</f>
        <v>0</v>
      </c>
      <c r="O93" s="259"/>
      <c r="P93" s="259"/>
      <c r="Q93" s="259"/>
      <c r="R93" s="110"/>
      <c r="T93" s="109"/>
      <c r="U93" s="109"/>
    </row>
    <row r="94" spans="2:21" s="111" customFormat="1" ht="21" customHeight="1">
      <c r="B94" s="112"/>
      <c r="C94" s="85"/>
      <c r="D94" s="85" t="s">
        <v>112</v>
      </c>
      <c r="E94" s="85"/>
      <c r="F94" s="85"/>
      <c r="G94" s="85"/>
      <c r="H94" s="85"/>
      <c r="I94" s="85"/>
      <c r="J94" s="85"/>
      <c r="K94" s="85"/>
      <c r="L94" s="85"/>
      <c r="M94" s="85"/>
      <c r="N94" s="195">
        <f>$N$162</f>
        <v>0</v>
      </c>
      <c r="O94" s="258"/>
      <c r="P94" s="258"/>
      <c r="Q94" s="258"/>
      <c r="R94" s="113"/>
      <c r="T94" s="85"/>
      <c r="U94" s="85"/>
    </row>
    <row r="95" spans="2:21" s="111" customFormat="1" ht="21" customHeight="1">
      <c r="B95" s="112"/>
      <c r="C95" s="85"/>
      <c r="D95" s="85" t="s">
        <v>113</v>
      </c>
      <c r="E95" s="85"/>
      <c r="F95" s="85"/>
      <c r="G95" s="85"/>
      <c r="H95" s="85"/>
      <c r="I95" s="85"/>
      <c r="J95" s="85"/>
      <c r="K95" s="85"/>
      <c r="L95" s="85"/>
      <c r="M95" s="85"/>
      <c r="N95" s="195">
        <f>$N$166</f>
        <v>0</v>
      </c>
      <c r="O95" s="258"/>
      <c r="P95" s="258"/>
      <c r="Q95" s="258"/>
      <c r="R95" s="113"/>
      <c r="T95" s="85"/>
      <c r="U95" s="85"/>
    </row>
    <row r="96" spans="2:21" s="111" customFormat="1" ht="21" customHeight="1">
      <c r="B96" s="112"/>
      <c r="C96" s="85"/>
      <c r="D96" s="85" t="s">
        <v>114</v>
      </c>
      <c r="E96" s="85"/>
      <c r="F96" s="85"/>
      <c r="G96" s="85"/>
      <c r="H96" s="85"/>
      <c r="I96" s="85"/>
      <c r="J96" s="85"/>
      <c r="K96" s="85"/>
      <c r="L96" s="85"/>
      <c r="M96" s="85"/>
      <c r="N96" s="195">
        <f>$N$173</f>
        <v>0</v>
      </c>
      <c r="O96" s="258"/>
      <c r="P96" s="258"/>
      <c r="Q96" s="258"/>
      <c r="R96" s="113"/>
      <c r="T96" s="85"/>
      <c r="U96" s="85"/>
    </row>
    <row r="97" spans="2:21" s="111" customFormat="1" ht="21" customHeight="1">
      <c r="B97" s="112"/>
      <c r="C97" s="85"/>
      <c r="D97" s="85" t="s">
        <v>115</v>
      </c>
      <c r="E97" s="85"/>
      <c r="F97" s="85"/>
      <c r="G97" s="85"/>
      <c r="H97" s="85"/>
      <c r="I97" s="85"/>
      <c r="J97" s="85"/>
      <c r="K97" s="85"/>
      <c r="L97" s="85"/>
      <c r="M97" s="85"/>
      <c r="N97" s="195">
        <f>$N$181</f>
        <v>0</v>
      </c>
      <c r="O97" s="258"/>
      <c r="P97" s="258"/>
      <c r="Q97" s="258"/>
      <c r="R97" s="113"/>
      <c r="T97" s="85"/>
      <c r="U97" s="85"/>
    </row>
    <row r="98" spans="2:21" s="111" customFormat="1" ht="21" customHeight="1">
      <c r="B98" s="112"/>
      <c r="C98" s="85"/>
      <c r="D98" s="85" t="s">
        <v>116</v>
      </c>
      <c r="E98" s="85"/>
      <c r="F98" s="85"/>
      <c r="G98" s="85"/>
      <c r="H98" s="85"/>
      <c r="I98" s="85"/>
      <c r="J98" s="85"/>
      <c r="K98" s="85"/>
      <c r="L98" s="85"/>
      <c r="M98" s="85"/>
      <c r="N98" s="195">
        <f>$N$189</f>
        <v>0</v>
      </c>
      <c r="O98" s="258"/>
      <c r="P98" s="258"/>
      <c r="Q98" s="258"/>
      <c r="R98" s="113"/>
      <c r="T98" s="85"/>
      <c r="U98" s="85"/>
    </row>
    <row r="99" spans="2:21" s="111" customFormat="1" ht="21" customHeight="1">
      <c r="B99" s="112"/>
      <c r="C99" s="85"/>
      <c r="D99" s="85" t="s">
        <v>117</v>
      </c>
      <c r="E99" s="85"/>
      <c r="F99" s="85"/>
      <c r="G99" s="85"/>
      <c r="H99" s="85"/>
      <c r="I99" s="85"/>
      <c r="J99" s="85"/>
      <c r="K99" s="85"/>
      <c r="L99" s="85"/>
      <c r="M99" s="85"/>
      <c r="N99" s="195">
        <f>$N$199</f>
        <v>0</v>
      </c>
      <c r="O99" s="258"/>
      <c r="P99" s="258"/>
      <c r="Q99" s="258"/>
      <c r="R99" s="113"/>
      <c r="T99" s="85"/>
      <c r="U99" s="85"/>
    </row>
    <row r="100" spans="2:21" s="111" customFormat="1" ht="21" customHeight="1">
      <c r="B100" s="112"/>
      <c r="C100" s="85"/>
      <c r="D100" s="85" t="s">
        <v>118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195">
        <f>$N$248</f>
        <v>0</v>
      </c>
      <c r="O100" s="258"/>
      <c r="P100" s="258"/>
      <c r="Q100" s="258"/>
      <c r="R100" s="113"/>
      <c r="T100" s="85"/>
      <c r="U100" s="85"/>
    </row>
    <row r="101" spans="2:21" s="111" customFormat="1" ht="21" customHeight="1">
      <c r="B101" s="112"/>
      <c r="C101" s="85"/>
      <c r="D101" s="85" t="s">
        <v>119</v>
      </c>
      <c r="E101" s="85"/>
      <c r="F101" s="85"/>
      <c r="G101" s="85"/>
      <c r="H101" s="85"/>
      <c r="I101" s="85"/>
      <c r="J101" s="85"/>
      <c r="K101" s="85"/>
      <c r="L101" s="85"/>
      <c r="M101" s="85"/>
      <c r="N101" s="195">
        <f>$N$255</f>
        <v>0</v>
      </c>
      <c r="O101" s="258"/>
      <c r="P101" s="258"/>
      <c r="Q101" s="258"/>
      <c r="R101" s="113"/>
      <c r="T101" s="85"/>
      <c r="U101" s="85"/>
    </row>
    <row r="102" spans="2:21" s="111" customFormat="1" ht="21" customHeight="1">
      <c r="B102" s="112"/>
      <c r="C102" s="85"/>
      <c r="D102" s="85" t="s">
        <v>120</v>
      </c>
      <c r="E102" s="85"/>
      <c r="F102" s="85"/>
      <c r="G102" s="85"/>
      <c r="H102" s="85"/>
      <c r="I102" s="85"/>
      <c r="J102" s="85"/>
      <c r="K102" s="85"/>
      <c r="L102" s="85"/>
      <c r="M102" s="85"/>
      <c r="N102" s="195">
        <f>$N$275</f>
        <v>0</v>
      </c>
      <c r="O102" s="258"/>
      <c r="P102" s="258"/>
      <c r="Q102" s="258"/>
      <c r="R102" s="113"/>
      <c r="T102" s="85"/>
      <c r="U102" s="85"/>
    </row>
    <row r="103" spans="2:21" s="111" customFormat="1" ht="21" customHeight="1">
      <c r="B103" s="112"/>
      <c r="C103" s="85"/>
      <c r="D103" s="85" t="s">
        <v>121</v>
      </c>
      <c r="E103" s="85"/>
      <c r="F103" s="85"/>
      <c r="G103" s="85"/>
      <c r="H103" s="85"/>
      <c r="I103" s="85"/>
      <c r="J103" s="85"/>
      <c r="K103" s="85"/>
      <c r="L103" s="85"/>
      <c r="M103" s="85"/>
      <c r="N103" s="195">
        <f>$N$414</f>
        <v>0</v>
      </c>
      <c r="O103" s="258"/>
      <c r="P103" s="258"/>
      <c r="Q103" s="258"/>
      <c r="R103" s="113"/>
      <c r="T103" s="85"/>
      <c r="U103" s="85"/>
    </row>
    <row r="104" spans="2:21" s="76" customFormat="1" ht="25.5" customHeight="1">
      <c r="B104" s="108"/>
      <c r="C104" s="109"/>
      <c r="D104" s="109" t="s">
        <v>122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260">
        <f>$N$421</f>
        <v>0</v>
      </c>
      <c r="O104" s="259"/>
      <c r="P104" s="259"/>
      <c r="Q104" s="259"/>
      <c r="R104" s="110"/>
      <c r="T104" s="109"/>
      <c r="U104" s="109"/>
    </row>
    <row r="105" spans="2:21" s="111" customFormat="1" ht="21" customHeight="1">
      <c r="B105" s="112"/>
      <c r="C105" s="85"/>
      <c r="D105" s="85" t="s">
        <v>123</v>
      </c>
      <c r="E105" s="85"/>
      <c r="F105" s="85"/>
      <c r="G105" s="85"/>
      <c r="H105" s="85"/>
      <c r="I105" s="85"/>
      <c r="J105" s="85"/>
      <c r="K105" s="85"/>
      <c r="L105" s="85"/>
      <c r="M105" s="85"/>
      <c r="N105" s="195">
        <f>$N$422</f>
        <v>0</v>
      </c>
      <c r="O105" s="258"/>
      <c r="P105" s="258"/>
      <c r="Q105" s="258"/>
      <c r="R105" s="113"/>
      <c r="T105" s="85"/>
      <c r="U105" s="85"/>
    </row>
    <row r="106" spans="2:21" s="111" customFormat="1" ht="21" customHeight="1">
      <c r="B106" s="112"/>
      <c r="C106" s="85"/>
      <c r="D106" s="85" t="s">
        <v>124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195">
        <f>$N$424</f>
        <v>0</v>
      </c>
      <c r="O106" s="258"/>
      <c r="P106" s="258"/>
      <c r="Q106" s="258"/>
      <c r="R106" s="113"/>
      <c r="T106" s="85"/>
      <c r="U106" s="85"/>
    </row>
    <row r="107" spans="2:21" s="111" customFormat="1" ht="21" customHeight="1">
      <c r="B107" s="112"/>
      <c r="C107" s="85"/>
      <c r="D107" s="85" t="s">
        <v>125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195">
        <f>$N$426</f>
        <v>0</v>
      </c>
      <c r="O107" s="258"/>
      <c r="P107" s="258"/>
      <c r="Q107" s="258"/>
      <c r="R107" s="113"/>
      <c r="T107" s="85"/>
      <c r="U107" s="85"/>
    </row>
    <row r="108" spans="2:21" s="76" customFormat="1" ht="22.5" customHeight="1">
      <c r="B108" s="108"/>
      <c r="C108" s="109"/>
      <c r="D108" s="109" t="s">
        <v>126</v>
      </c>
      <c r="E108" s="109"/>
      <c r="F108" s="109"/>
      <c r="G108" s="109"/>
      <c r="H108" s="109"/>
      <c r="I108" s="109"/>
      <c r="J108" s="109"/>
      <c r="K108" s="109"/>
      <c r="L108" s="109"/>
      <c r="M108" s="109"/>
      <c r="N108" s="230">
        <f>$N$429</f>
        <v>0</v>
      </c>
      <c r="O108" s="259"/>
      <c r="P108" s="259"/>
      <c r="Q108" s="259"/>
      <c r="R108" s="110"/>
      <c r="T108" s="109"/>
      <c r="U108" s="109"/>
    </row>
    <row r="109" spans="2:21" s="6" customFormat="1" ht="22.5" customHeight="1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5"/>
      <c r="T109" s="24"/>
      <c r="U109" s="24"/>
    </row>
    <row r="110" spans="2:21" s="6" customFormat="1" ht="30" customHeight="1">
      <c r="B110" s="23"/>
      <c r="C110" s="71" t="s">
        <v>127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196">
        <f>ROUND($N$111+$N$112+$N$113+$N$114+$N$115+$N$116,2)</f>
        <v>0</v>
      </c>
      <c r="O110" s="193"/>
      <c r="P110" s="193"/>
      <c r="Q110" s="193"/>
      <c r="R110" s="25"/>
      <c r="T110" s="114"/>
      <c r="U110" s="115" t="s">
        <v>44</v>
      </c>
    </row>
    <row r="111" spans="2:62" s="6" customFormat="1" ht="18.75" customHeight="1">
      <c r="B111" s="23"/>
      <c r="C111" s="24"/>
      <c r="D111" s="192" t="s">
        <v>128</v>
      </c>
      <c r="E111" s="193"/>
      <c r="F111" s="193"/>
      <c r="G111" s="193"/>
      <c r="H111" s="193"/>
      <c r="I111" s="24"/>
      <c r="J111" s="24"/>
      <c r="K111" s="24"/>
      <c r="L111" s="24"/>
      <c r="M111" s="24"/>
      <c r="N111" s="194">
        <f>ROUND($N$88*$T$111,2)</f>
        <v>0</v>
      </c>
      <c r="O111" s="193"/>
      <c r="P111" s="193"/>
      <c r="Q111" s="193"/>
      <c r="R111" s="25"/>
      <c r="T111" s="116"/>
      <c r="U111" s="117" t="s">
        <v>45</v>
      </c>
      <c r="AY111" s="6" t="s">
        <v>129</v>
      </c>
      <c r="BE111" s="89">
        <f>IF($U$111="základní",$N$111,0)</f>
        <v>0</v>
      </c>
      <c r="BF111" s="89">
        <f>IF($U$111="snížená",$N$111,0)</f>
        <v>0</v>
      </c>
      <c r="BG111" s="89">
        <f>IF($U$111="zákl. přenesená",$N$111,0)</f>
        <v>0</v>
      </c>
      <c r="BH111" s="89">
        <f>IF($U$111="sníž. přenesená",$N$111,0)</f>
        <v>0</v>
      </c>
      <c r="BI111" s="89">
        <f>IF($U$111="nulová",$N$111,0)</f>
        <v>0</v>
      </c>
      <c r="BJ111" s="6" t="s">
        <v>22</v>
      </c>
    </row>
    <row r="112" spans="2:62" s="6" customFormat="1" ht="18.75" customHeight="1">
      <c r="B112" s="23"/>
      <c r="C112" s="24"/>
      <c r="D112" s="192" t="s">
        <v>130</v>
      </c>
      <c r="E112" s="193"/>
      <c r="F112" s="193"/>
      <c r="G112" s="193"/>
      <c r="H112" s="193"/>
      <c r="I112" s="24"/>
      <c r="J112" s="24"/>
      <c r="K112" s="24"/>
      <c r="L112" s="24"/>
      <c r="M112" s="24"/>
      <c r="N112" s="194">
        <f>ROUND($N$88*$T$112,2)</f>
        <v>0</v>
      </c>
      <c r="O112" s="193"/>
      <c r="P112" s="193"/>
      <c r="Q112" s="193"/>
      <c r="R112" s="25"/>
      <c r="T112" s="116"/>
      <c r="U112" s="117" t="s">
        <v>45</v>
      </c>
      <c r="AY112" s="6" t="s">
        <v>129</v>
      </c>
      <c r="BE112" s="89">
        <f>IF($U$112="základní",$N$112,0)</f>
        <v>0</v>
      </c>
      <c r="BF112" s="89">
        <f>IF($U$112="snížená",$N$112,0)</f>
        <v>0</v>
      </c>
      <c r="BG112" s="89">
        <f>IF($U$112="zákl. přenesená",$N$112,0)</f>
        <v>0</v>
      </c>
      <c r="BH112" s="89">
        <f>IF($U$112="sníž. přenesená",$N$112,0)</f>
        <v>0</v>
      </c>
      <c r="BI112" s="89">
        <f>IF($U$112="nulová",$N$112,0)</f>
        <v>0</v>
      </c>
      <c r="BJ112" s="6" t="s">
        <v>22</v>
      </c>
    </row>
    <row r="113" spans="2:62" s="6" customFormat="1" ht="18.75" customHeight="1">
      <c r="B113" s="23"/>
      <c r="C113" s="24"/>
      <c r="D113" s="192" t="s">
        <v>131</v>
      </c>
      <c r="E113" s="193"/>
      <c r="F113" s="193"/>
      <c r="G113" s="193"/>
      <c r="H113" s="193"/>
      <c r="I113" s="24"/>
      <c r="J113" s="24"/>
      <c r="K113" s="24"/>
      <c r="L113" s="24"/>
      <c r="M113" s="24"/>
      <c r="N113" s="194">
        <f>ROUND($N$88*$T$113,2)</f>
        <v>0</v>
      </c>
      <c r="O113" s="193"/>
      <c r="P113" s="193"/>
      <c r="Q113" s="193"/>
      <c r="R113" s="25"/>
      <c r="T113" s="116"/>
      <c r="U113" s="117" t="s">
        <v>45</v>
      </c>
      <c r="AY113" s="6" t="s">
        <v>129</v>
      </c>
      <c r="BE113" s="89">
        <f>IF($U$113="základní",$N$113,0)</f>
        <v>0</v>
      </c>
      <c r="BF113" s="89">
        <f>IF($U$113="snížená",$N$113,0)</f>
        <v>0</v>
      </c>
      <c r="BG113" s="89">
        <f>IF($U$113="zákl. přenesená",$N$113,0)</f>
        <v>0</v>
      </c>
      <c r="BH113" s="89">
        <f>IF($U$113="sníž. přenesená",$N$113,0)</f>
        <v>0</v>
      </c>
      <c r="BI113" s="89">
        <f>IF($U$113="nulová",$N$113,0)</f>
        <v>0</v>
      </c>
      <c r="BJ113" s="6" t="s">
        <v>22</v>
      </c>
    </row>
    <row r="114" spans="2:62" s="6" customFormat="1" ht="18.75" customHeight="1">
      <c r="B114" s="23"/>
      <c r="C114" s="24"/>
      <c r="D114" s="192" t="s">
        <v>132</v>
      </c>
      <c r="E114" s="193"/>
      <c r="F114" s="193"/>
      <c r="G114" s="193"/>
      <c r="H114" s="193"/>
      <c r="I114" s="24"/>
      <c r="J114" s="24"/>
      <c r="K114" s="24"/>
      <c r="L114" s="24"/>
      <c r="M114" s="24"/>
      <c r="N114" s="194">
        <f>ROUND($N$88*$T$114,2)</f>
        <v>0</v>
      </c>
      <c r="O114" s="193"/>
      <c r="P114" s="193"/>
      <c r="Q114" s="193"/>
      <c r="R114" s="25"/>
      <c r="T114" s="116"/>
      <c r="U114" s="117" t="s">
        <v>45</v>
      </c>
      <c r="AY114" s="6" t="s">
        <v>129</v>
      </c>
      <c r="BE114" s="89">
        <f>IF($U$114="základní",$N$114,0)</f>
        <v>0</v>
      </c>
      <c r="BF114" s="89">
        <f>IF($U$114="snížená",$N$114,0)</f>
        <v>0</v>
      </c>
      <c r="BG114" s="89">
        <f>IF($U$114="zákl. přenesená",$N$114,0)</f>
        <v>0</v>
      </c>
      <c r="BH114" s="89">
        <f>IF($U$114="sníž. přenesená",$N$114,0)</f>
        <v>0</v>
      </c>
      <c r="BI114" s="89">
        <f>IF($U$114="nulová",$N$114,0)</f>
        <v>0</v>
      </c>
      <c r="BJ114" s="6" t="s">
        <v>22</v>
      </c>
    </row>
    <row r="115" spans="2:62" s="6" customFormat="1" ht="18.75" customHeight="1">
      <c r="B115" s="23"/>
      <c r="C115" s="24"/>
      <c r="D115" s="192" t="s">
        <v>133</v>
      </c>
      <c r="E115" s="193"/>
      <c r="F115" s="193"/>
      <c r="G115" s="193"/>
      <c r="H115" s="193"/>
      <c r="I115" s="24"/>
      <c r="J115" s="24"/>
      <c r="K115" s="24"/>
      <c r="L115" s="24"/>
      <c r="M115" s="24"/>
      <c r="N115" s="194">
        <f>ROUND($N$88*$T$115,2)</f>
        <v>0</v>
      </c>
      <c r="O115" s="193"/>
      <c r="P115" s="193"/>
      <c r="Q115" s="193"/>
      <c r="R115" s="25"/>
      <c r="T115" s="116"/>
      <c r="U115" s="117" t="s">
        <v>45</v>
      </c>
      <c r="AY115" s="6" t="s">
        <v>129</v>
      </c>
      <c r="BE115" s="89">
        <f>IF($U$115="základní",$N$115,0)</f>
        <v>0</v>
      </c>
      <c r="BF115" s="89">
        <f>IF($U$115="snížená",$N$115,0)</f>
        <v>0</v>
      </c>
      <c r="BG115" s="89">
        <f>IF($U$115="zákl. přenesená",$N$115,0)</f>
        <v>0</v>
      </c>
      <c r="BH115" s="89">
        <f>IF($U$115="sníž. přenesená",$N$115,0)</f>
        <v>0</v>
      </c>
      <c r="BI115" s="89">
        <f>IF($U$115="nulová",$N$115,0)</f>
        <v>0</v>
      </c>
      <c r="BJ115" s="6" t="s">
        <v>22</v>
      </c>
    </row>
    <row r="116" spans="2:62" s="6" customFormat="1" ht="18.75" customHeight="1">
      <c r="B116" s="23"/>
      <c r="C116" s="24"/>
      <c r="D116" s="85" t="s">
        <v>134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194">
        <f>ROUND($N$88*$T$116,2)</f>
        <v>0</v>
      </c>
      <c r="O116" s="193"/>
      <c r="P116" s="193"/>
      <c r="Q116" s="193"/>
      <c r="R116" s="25"/>
      <c r="T116" s="118"/>
      <c r="U116" s="119" t="s">
        <v>45</v>
      </c>
      <c r="AY116" s="6" t="s">
        <v>135</v>
      </c>
      <c r="BE116" s="89">
        <f>IF($U$116="základní",$N$116,0)</f>
        <v>0</v>
      </c>
      <c r="BF116" s="89">
        <f>IF($U$116="snížená",$N$116,0)</f>
        <v>0</v>
      </c>
      <c r="BG116" s="89">
        <f>IF($U$116="zákl. přenesená",$N$116,0)</f>
        <v>0</v>
      </c>
      <c r="BH116" s="89">
        <f>IF($U$116="sníž. přenesená",$N$116,0)</f>
        <v>0</v>
      </c>
      <c r="BI116" s="89">
        <f>IF($U$116="nulová",$N$116,0)</f>
        <v>0</v>
      </c>
      <c r="BJ116" s="6" t="s">
        <v>22</v>
      </c>
    </row>
    <row r="117" spans="2:21" s="6" customFormat="1" ht="14.2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  <c r="T117" s="24"/>
      <c r="U117" s="24"/>
    </row>
    <row r="118" spans="2:21" s="6" customFormat="1" ht="30" customHeight="1">
      <c r="B118" s="23"/>
      <c r="C118" s="96" t="s">
        <v>95</v>
      </c>
      <c r="D118" s="33"/>
      <c r="E118" s="33"/>
      <c r="F118" s="33"/>
      <c r="G118" s="33"/>
      <c r="H118" s="33"/>
      <c r="I118" s="33"/>
      <c r="J118" s="33"/>
      <c r="K118" s="33"/>
      <c r="L118" s="188">
        <f>ROUND(SUM($N$88+$N$110),2)</f>
        <v>0</v>
      </c>
      <c r="M118" s="189"/>
      <c r="N118" s="189"/>
      <c r="O118" s="189"/>
      <c r="P118" s="189"/>
      <c r="Q118" s="189"/>
      <c r="R118" s="25"/>
      <c r="T118" s="24"/>
      <c r="U118" s="24"/>
    </row>
    <row r="119" spans="2:21" s="6" customFormat="1" ht="7.5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/>
      <c r="T119" s="24"/>
      <c r="U119" s="24"/>
    </row>
    <row r="123" spans="2:18" s="6" customFormat="1" ht="7.5" customHeight="1"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1"/>
    </row>
    <row r="124" spans="2:18" s="6" customFormat="1" ht="37.5" customHeight="1">
      <c r="B124" s="23"/>
      <c r="C124" s="219" t="s">
        <v>136</v>
      </c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25"/>
    </row>
    <row r="125" spans="2:18" s="6" customFormat="1" ht="7.5" customHeight="1"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5"/>
    </row>
    <row r="126" spans="2:18" s="6" customFormat="1" ht="30.75" customHeight="1">
      <c r="B126" s="23"/>
      <c r="C126" s="18" t="s">
        <v>17</v>
      </c>
      <c r="D126" s="24"/>
      <c r="E126" s="24"/>
      <c r="F126" s="257" t="str">
        <f>$F$6</f>
        <v>SPŠ zeměměřická_úprava učeben</v>
      </c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24"/>
      <c r="R126" s="25"/>
    </row>
    <row r="127" spans="2:18" s="6" customFormat="1" ht="37.5" customHeight="1">
      <c r="B127" s="23"/>
      <c r="C127" s="57" t="s">
        <v>99</v>
      </c>
      <c r="D127" s="24"/>
      <c r="E127" s="24"/>
      <c r="F127" s="202" t="str">
        <f>$F$7</f>
        <v>1 - Úprava učeben</v>
      </c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24"/>
      <c r="R127" s="25"/>
    </row>
    <row r="128" spans="2:18" s="6" customFormat="1" ht="7.5" customHeight="1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5"/>
    </row>
    <row r="129" spans="2:18" s="6" customFormat="1" ht="18.75" customHeight="1">
      <c r="B129" s="23"/>
      <c r="C129" s="18" t="s">
        <v>23</v>
      </c>
      <c r="D129" s="24"/>
      <c r="E129" s="24"/>
      <c r="F129" s="16" t="str">
        <f>$F$9</f>
        <v>Pod Táborem 300, Praha 9</v>
      </c>
      <c r="G129" s="24"/>
      <c r="H129" s="24"/>
      <c r="I129" s="24"/>
      <c r="J129" s="24"/>
      <c r="K129" s="18" t="s">
        <v>25</v>
      </c>
      <c r="L129" s="24"/>
      <c r="M129" s="253" t="str">
        <f>IF($O$9="","",$O$9)</f>
        <v>14.03.2018</v>
      </c>
      <c r="N129" s="193"/>
      <c r="O129" s="193"/>
      <c r="P129" s="193"/>
      <c r="Q129" s="24"/>
      <c r="R129" s="25"/>
    </row>
    <row r="130" spans="2:18" s="6" customFormat="1" ht="7.5" customHeight="1"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5"/>
    </row>
    <row r="131" spans="2:18" s="6" customFormat="1" ht="15.75" customHeight="1">
      <c r="B131" s="23"/>
      <c r="C131" s="18" t="s">
        <v>29</v>
      </c>
      <c r="D131" s="24"/>
      <c r="E131" s="24"/>
      <c r="F131" s="16" t="str">
        <f>$E$12</f>
        <v> </v>
      </c>
      <c r="G131" s="24"/>
      <c r="H131" s="24"/>
      <c r="I131" s="24"/>
      <c r="J131" s="24"/>
      <c r="K131" s="18" t="s">
        <v>35</v>
      </c>
      <c r="L131" s="24"/>
      <c r="M131" s="204" t="str">
        <f>$E$18</f>
        <v>Ing.arch. Jakub Kovářík</v>
      </c>
      <c r="N131" s="193"/>
      <c r="O131" s="193"/>
      <c r="P131" s="193"/>
      <c r="Q131" s="193"/>
      <c r="R131" s="25"/>
    </row>
    <row r="132" spans="2:18" s="6" customFormat="1" ht="15" customHeight="1">
      <c r="B132" s="23"/>
      <c r="C132" s="18" t="s">
        <v>33</v>
      </c>
      <c r="D132" s="24"/>
      <c r="E132" s="24"/>
      <c r="F132" s="16" t="str">
        <f>IF($E$15="","",$E$15)</f>
        <v>Vyplň údaj</v>
      </c>
      <c r="G132" s="24"/>
      <c r="H132" s="24"/>
      <c r="I132" s="24"/>
      <c r="J132" s="24"/>
      <c r="K132" s="18" t="s">
        <v>38</v>
      </c>
      <c r="L132" s="24"/>
      <c r="M132" s="204" t="str">
        <f>$E$21</f>
        <v>Dussen, spol. s r.o.</v>
      </c>
      <c r="N132" s="193"/>
      <c r="O132" s="193"/>
      <c r="P132" s="193"/>
      <c r="Q132" s="193"/>
      <c r="R132" s="25"/>
    </row>
    <row r="133" spans="2:18" s="6" customFormat="1" ht="11.25" customHeight="1"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5"/>
    </row>
    <row r="134" spans="2:27" s="120" customFormat="1" ht="30" customHeight="1">
      <c r="B134" s="121"/>
      <c r="C134" s="122" t="s">
        <v>137</v>
      </c>
      <c r="D134" s="123" t="s">
        <v>138</v>
      </c>
      <c r="E134" s="123" t="s">
        <v>62</v>
      </c>
      <c r="F134" s="254" t="s">
        <v>139</v>
      </c>
      <c r="G134" s="255"/>
      <c r="H134" s="255"/>
      <c r="I134" s="255"/>
      <c r="J134" s="123" t="s">
        <v>140</v>
      </c>
      <c r="K134" s="123" t="s">
        <v>141</v>
      </c>
      <c r="L134" s="254" t="s">
        <v>142</v>
      </c>
      <c r="M134" s="255"/>
      <c r="N134" s="254" t="s">
        <v>143</v>
      </c>
      <c r="O134" s="255"/>
      <c r="P134" s="255"/>
      <c r="Q134" s="256"/>
      <c r="R134" s="124"/>
      <c r="T134" s="66" t="s">
        <v>144</v>
      </c>
      <c r="U134" s="67" t="s">
        <v>44</v>
      </c>
      <c r="V134" s="67" t="s">
        <v>145</v>
      </c>
      <c r="W134" s="67" t="s">
        <v>146</v>
      </c>
      <c r="X134" s="67" t="s">
        <v>147</v>
      </c>
      <c r="Y134" s="67" t="s">
        <v>148</v>
      </c>
      <c r="Z134" s="67" t="s">
        <v>149</v>
      </c>
      <c r="AA134" s="68" t="s">
        <v>150</v>
      </c>
    </row>
    <row r="135" spans="2:63" s="6" customFormat="1" ht="30" customHeight="1">
      <c r="B135" s="23"/>
      <c r="C135" s="71" t="s">
        <v>101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39">
        <f>$BK$135</f>
        <v>0</v>
      </c>
      <c r="O135" s="193"/>
      <c r="P135" s="193"/>
      <c r="Q135" s="193"/>
      <c r="R135" s="25"/>
      <c r="T135" s="70"/>
      <c r="U135" s="38"/>
      <c r="V135" s="38"/>
      <c r="W135" s="125">
        <f>$W$136+$W$161+$W$421+$W$429</f>
        <v>0</v>
      </c>
      <c r="X135" s="38"/>
      <c r="Y135" s="125">
        <f>$Y$136+$Y$161+$Y$421+$Y$429</f>
        <v>2.4328064670000003</v>
      </c>
      <c r="Z135" s="38"/>
      <c r="AA135" s="126">
        <f>$AA$136+$AA$161+$AA$421+$AA$429</f>
        <v>0.8045810899999999</v>
      </c>
      <c r="AT135" s="6" t="s">
        <v>79</v>
      </c>
      <c r="AU135" s="6" t="s">
        <v>106</v>
      </c>
      <c r="BK135" s="127">
        <f>$BK$136+$BK$161+$BK$421+$BK$429</f>
        <v>0</v>
      </c>
    </row>
    <row r="136" spans="2:63" s="128" customFormat="1" ht="37.5" customHeight="1">
      <c r="B136" s="129"/>
      <c r="C136" s="130"/>
      <c r="D136" s="131" t="s">
        <v>107</v>
      </c>
      <c r="E136" s="131"/>
      <c r="F136" s="131"/>
      <c r="G136" s="131"/>
      <c r="H136" s="131"/>
      <c r="I136" s="131"/>
      <c r="J136" s="131"/>
      <c r="K136" s="131"/>
      <c r="L136" s="131"/>
      <c r="M136" s="131"/>
      <c r="N136" s="230">
        <f>$BK$136</f>
        <v>0</v>
      </c>
      <c r="O136" s="231"/>
      <c r="P136" s="231"/>
      <c r="Q136" s="231"/>
      <c r="R136" s="132"/>
      <c r="T136" s="133"/>
      <c r="U136" s="130"/>
      <c r="V136" s="130"/>
      <c r="W136" s="134">
        <f>$W$137+$W$142+$W$159</f>
        <v>0</v>
      </c>
      <c r="X136" s="130"/>
      <c r="Y136" s="134">
        <f>$Y$137+$Y$142+$Y$159</f>
        <v>0.02757924</v>
      </c>
      <c r="Z136" s="130"/>
      <c r="AA136" s="135">
        <f>$AA$137+$AA$142+$AA$159</f>
        <v>0.29897999999999997</v>
      </c>
      <c r="AR136" s="136" t="s">
        <v>22</v>
      </c>
      <c r="AT136" s="136" t="s">
        <v>79</v>
      </c>
      <c r="AU136" s="136" t="s">
        <v>80</v>
      </c>
      <c r="AY136" s="136" t="s">
        <v>151</v>
      </c>
      <c r="BK136" s="137">
        <f>$BK$137+$BK$142+$BK$159</f>
        <v>0</v>
      </c>
    </row>
    <row r="137" spans="2:63" s="128" customFormat="1" ht="21" customHeight="1">
      <c r="B137" s="129"/>
      <c r="C137" s="130"/>
      <c r="D137" s="138" t="s">
        <v>108</v>
      </c>
      <c r="E137" s="138"/>
      <c r="F137" s="138"/>
      <c r="G137" s="138"/>
      <c r="H137" s="138"/>
      <c r="I137" s="138"/>
      <c r="J137" s="138"/>
      <c r="K137" s="138"/>
      <c r="L137" s="138"/>
      <c r="M137" s="138"/>
      <c r="N137" s="232">
        <f>$BK$137</f>
        <v>0</v>
      </c>
      <c r="O137" s="231"/>
      <c r="P137" s="231"/>
      <c r="Q137" s="231"/>
      <c r="R137" s="132"/>
      <c r="T137" s="133"/>
      <c r="U137" s="130"/>
      <c r="V137" s="130"/>
      <c r="W137" s="134">
        <f>SUM($W$138:$W$141)</f>
        <v>0</v>
      </c>
      <c r="X137" s="130"/>
      <c r="Y137" s="134">
        <f>SUM($Y$138:$Y$141)</f>
        <v>0.0027542400000000002</v>
      </c>
      <c r="Z137" s="130"/>
      <c r="AA137" s="135">
        <f>SUM($AA$138:$AA$141)</f>
        <v>0</v>
      </c>
      <c r="AR137" s="136" t="s">
        <v>22</v>
      </c>
      <c r="AT137" s="136" t="s">
        <v>79</v>
      </c>
      <c r="AU137" s="136" t="s">
        <v>22</v>
      </c>
      <c r="AY137" s="136" t="s">
        <v>151</v>
      </c>
      <c r="BK137" s="137">
        <f>SUM($BK$138:$BK$141)</f>
        <v>0</v>
      </c>
    </row>
    <row r="138" spans="2:65" s="6" customFormat="1" ht="27" customHeight="1">
      <c r="B138" s="23"/>
      <c r="C138" s="139" t="s">
        <v>152</v>
      </c>
      <c r="D138" s="139" t="s">
        <v>153</v>
      </c>
      <c r="E138" s="140" t="s">
        <v>154</v>
      </c>
      <c r="F138" s="240" t="s">
        <v>155</v>
      </c>
      <c r="G138" s="237"/>
      <c r="H138" s="237"/>
      <c r="I138" s="237"/>
      <c r="J138" s="141" t="s">
        <v>156</v>
      </c>
      <c r="K138" s="142">
        <v>11.476</v>
      </c>
      <c r="L138" s="236">
        <v>0</v>
      </c>
      <c r="M138" s="237"/>
      <c r="N138" s="238">
        <f>ROUND($L$138*$K$138,2)</f>
        <v>0</v>
      </c>
      <c r="O138" s="237"/>
      <c r="P138" s="237"/>
      <c r="Q138" s="237"/>
      <c r="R138" s="25"/>
      <c r="T138" s="143"/>
      <c r="U138" s="31" t="s">
        <v>45</v>
      </c>
      <c r="V138" s="24"/>
      <c r="W138" s="144">
        <f>$V$138*$K$138</f>
        <v>0</v>
      </c>
      <c r="X138" s="144">
        <v>0.00024</v>
      </c>
      <c r="Y138" s="144">
        <f>$X$138*$K$138</f>
        <v>0.0027542400000000002</v>
      </c>
      <c r="Z138" s="144">
        <v>0</v>
      </c>
      <c r="AA138" s="145">
        <f>$Z$138*$K$138</f>
        <v>0</v>
      </c>
      <c r="AR138" s="6" t="s">
        <v>157</v>
      </c>
      <c r="AT138" s="6" t="s">
        <v>153</v>
      </c>
      <c r="AU138" s="6" t="s">
        <v>97</v>
      </c>
      <c r="AY138" s="6" t="s">
        <v>151</v>
      </c>
      <c r="BE138" s="89">
        <f>IF($U$138="základní",$N$138,0)</f>
        <v>0</v>
      </c>
      <c r="BF138" s="89">
        <f>IF($U$138="snížená",$N$138,0)</f>
        <v>0</v>
      </c>
      <c r="BG138" s="89">
        <f>IF($U$138="zákl. přenesená",$N$138,0)</f>
        <v>0</v>
      </c>
      <c r="BH138" s="89">
        <f>IF($U$138="sníž. přenesená",$N$138,0)</f>
        <v>0</v>
      </c>
      <c r="BI138" s="89">
        <f>IF($U$138="nulová",$N$138,0)</f>
        <v>0</v>
      </c>
      <c r="BJ138" s="6" t="s">
        <v>22</v>
      </c>
      <c r="BK138" s="89">
        <f>ROUND($L$138*$K$138,2)</f>
        <v>0</v>
      </c>
      <c r="BL138" s="6" t="s">
        <v>157</v>
      </c>
      <c r="BM138" s="6" t="s">
        <v>158</v>
      </c>
    </row>
    <row r="139" spans="2:51" s="6" customFormat="1" ht="32.25" customHeight="1">
      <c r="B139" s="146"/>
      <c r="C139" s="147"/>
      <c r="D139" s="147"/>
      <c r="E139" s="147"/>
      <c r="F139" s="241" t="s">
        <v>159</v>
      </c>
      <c r="G139" s="242"/>
      <c r="H139" s="242"/>
      <c r="I139" s="242"/>
      <c r="J139" s="147"/>
      <c r="K139" s="147"/>
      <c r="L139" s="147"/>
      <c r="M139" s="147"/>
      <c r="N139" s="147"/>
      <c r="O139" s="147"/>
      <c r="P139" s="147"/>
      <c r="Q139" s="147"/>
      <c r="R139" s="148"/>
      <c r="T139" s="149"/>
      <c r="U139" s="147"/>
      <c r="V139" s="147"/>
      <c r="W139" s="147"/>
      <c r="X139" s="147"/>
      <c r="Y139" s="147"/>
      <c r="Z139" s="147"/>
      <c r="AA139" s="150"/>
      <c r="AT139" s="151" t="s">
        <v>160</v>
      </c>
      <c r="AU139" s="151" t="s">
        <v>97</v>
      </c>
      <c r="AV139" s="151" t="s">
        <v>22</v>
      </c>
      <c r="AW139" s="151" t="s">
        <v>106</v>
      </c>
      <c r="AX139" s="151" t="s">
        <v>80</v>
      </c>
      <c r="AY139" s="151" t="s">
        <v>151</v>
      </c>
    </row>
    <row r="140" spans="2:51" s="6" customFormat="1" ht="18.75" customHeight="1">
      <c r="B140" s="146"/>
      <c r="C140" s="147"/>
      <c r="D140" s="147"/>
      <c r="E140" s="147"/>
      <c r="F140" s="241" t="s">
        <v>161</v>
      </c>
      <c r="G140" s="242"/>
      <c r="H140" s="242"/>
      <c r="I140" s="242"/>
      <c r="J140" s="147"/>
      <c r="K140" s="147"/>
      <c r="L140" s="147"/>
      <c r="M140" s="147"/>
      <c r="N140" s="147"/>
      <c r="O140" s="147"/>
      <c r="P140" s="147"/>
      <c r="Q140" s="147"/>
      <c r="R140" s="148"/>
      <c r="T140" s="149"/>
      <c r="U140" s="147"/>
      <c r="V140" s="147"/>
      <c r="W140" s="147"/>
      <c r="X140" s="147"/>
      <c r="Y140" s="147"/>
      <c r="Z140" s="147"/>
      <c r="AA140" s="150"/>
      <c r="AT140" s="151" t="s">
        <v>160</v>
      </c>
      <c r="AU140" s="151" t="s">
        <v>97</v>
      </c>
      <c r="AV140" s="151" t="s">
        <v>22</v>
      </c>
      <c r="AW140" s="151" t="s">
        <v>106</v>
      </c>
      <c r="AX140" s="151" t="s">
        <v>80</v>
      </c>
      <c r="AY140" s="151" t="s">
        <v>151</v>
      </c>
    </row>
    <row r="141" spans="2:51" s="6" customFormat="1" ht="18.75" customHeight="1">
      <c r="B141" s="152"/>
      <c r="C141" s="153"/>
      <c r="D141" s="153"/>
      <c r="E141" s="153"/>
      <c r="F141" s="243" t="s">
        <v>162</v>
      </c>
      <c r="G141" s="244"/>
      <c r="H141" s="244"/>
      <c r="I141" s="244"/>
      <c r="J141" s="153"/>
      <c r="K141" s="154">
        <v>11.476</v>
      </c>
      <c r="L141" s="153"/>
      <c r="M141" s="153"/>
      <c r="N141" s="153"/>
      <c r="O141" s="153"/>
      <c r="P141" s="153"/>
      <c r="Q141" s="153"/>
      <c r="R141" s="155"/>
      <c r="T141" s="156"/>
      <c r="U141" s="153"/>
      <c r="V141" s="153"/>
      <c r="W141" s="153"/>
      <c r="X141" s="153"/>
      <c r="Y141" s="153"/>
      <c r="Z141" s="153"/>
      <c r="AA141" s="157"/>
      <c r="AT141" s="158" t="s">
        <v>160</v>
      </c>
      <c r="AU141" s="158" t="s">
        <v>97</v>
      </c>
      <c r="AV141" s="158" t="s">
        <v>97</v>
      </c>
      <c r="AW141" s="158" t="s">
        <v>106</v>
      </c>
      <c r="AX141" s="158" t="s">
        <v>22</v>
      </c>
      <c r="AY141" s="158" t="s">
        <v>151</v>
      </c>
    </row>
    <row r="142" spans="2:63" s="128" customFormat="1" ht="30.75" customHeight="1">
      <c r="B142" s="129"/>
      <c r="C142" s="130"/>
      <c r="D142" s="138" t="s">
        <v>109</v>
      </c>
      <c r="E142" s="138"/>
      <c r="F142" s="138"/>
      <c r="G142" s="138"/>
      <c r="H142" s="138"/>
      <c r="I142" s="138"/>
      <c r="J142" s="138"/>
      <c r="K142" s="138"/>
      <c r="L142" s="138"/>
      <c r="M142" s="138"/>
      <c r="N142" s="232">
        <f>$BK$142</f>
        <v>0</v>
      </c>
      <c r="O142" s="231"/>
      <c r="P142" s="231"/>
      <c r="Q142" s="231"/>
      <c r="R142" s="132"/>
      <c r="T142" s="133"/>
      <c r="U142" s="130"/>
      <c r="V142" s="130"/>
      <c r="W142" s="134">
        <f>SUM($W$143:$W$158)</f>
        <v>0</v>
      </c>
      <c r="X142" s="130"/>
      <c r="Y142" s="134">
        <f>SUM($Y$143:$Y$158)</f>
        <v>0.024825</v>
      </c>
      <c r="Z142" s="130"/>
      <c r="AA142" s="135">
        <f>SUM($AA$143:$AA$158)</f>
        <v>0.29897999999999997</v>
      </c>
      <c r="AR142" s="136" t="s">
        <v>22</v>
      </c>
      <c r="AT142" s="136" t="s">
        <v>79</v>
      </c>
      <c r="AU142" s="136" t="s">
        <v>22</v>
      </c>
      <c r="AY142" s="136" t="s">
        <v>151</v>
      </c>
      <c r="BK142" s="137">
        <f>SUM($BK$143:$BK$158)</f>
        <v>0</v>
      </c>
    </row>
    <row r="143" spans="2:65" s="6" customFormat="1" ht="39" customHeight="1">
      <c r="B143" s="23"/>
      <c r="C143" s="139" t="s">
        <v>27</v>
      </c>
      <c r="D143" s="139" t="s">
        <v>153</v>
      </c>
      <c r="E143" s="140" t="s">
        <v>163</v>
      </c>
      <c r="F143" s="240" t="s">
        <v>164</v>
      </c>
      <c r="G143" s="237"/>
      <c r="H143" s="237"/>
      <c r="I143" s="237"/>
      <c r="J143" s="141" t="s">
        <v>156</v>
      </c>
      <c r="K143" s="142">
        <v>99.3</v>
      </c>
      <c r="L143" s="236">
        <v>0</v>
      </c>
      <c r="M143" s="237"/>
      <c r="N143" s="238">
        <f>ROUND($L$143*$K$143,2)</f>
        <v>0</v>
      </c>
      <c r="O143" s="237"/>
      <c r="P143" s="237"/>
      <c r="Q143" s="237"/>
      <c r="R143" s="25"/>
      <c r="T143" s="143"/>
      <c r="U143" s="31" t="s">
        <v>45</v>
      </c>
      <c r="V143" s="24"/>
      <c r="W143" s="144">
        <f>$V$143*$K$143</f>
        <v>0</v>
      </c>
      <c r="X143" s="144">
        <v>0.00021</v>
      </c>
      <c r="Y143" s="144">
        <f>$X$143*$K$143</f>
        <v>0.020853</v>
      </c>
      <c r="Z143" s="144">
        <v>0</v>
      </c>
      <c r="AA143" s="145">
        <f>$Z$143*$K$143</f>
        <v>0</v>
      </c>
      <c r="AR143" s="6" t="s">
        <v>157</v>
      </c>
      <c r="AT143" s="6" t="s">
        <v>153</v>
      </c>
      <c r="AU143" s="6" t="s">
        <v>97</v>
      </c>
      <c r="AY143" s="6" t="s">
        <v>151</v>
      </c>
      <c r="BE143" s="89">
        <f>IF($U$143="základní",$N$143,0)</f>
        <v>0</v>
      </c>
      <c r="BF143" s="89">
        <f>IF($U$143="snížená",$N$143,0)</f>
        <v>0</v>
      </c>
      <c r="BG143" s="89">
        <f>IF($U$143="zákl. přenesená",$N$143,0)</f>
        <v>0</v>
      </c>
      <c r="BH143" s="89">
        <f>IF($U$143="sníž. přenesená",$N$143,0)</f>
        <v>0</v>
      </c>
      <c r="BI143" s="89">
        <f>IF($U$143="nulová",$N$143,0)</f>
        <v>0</v>
      </c>
      <c r="BJ143" s="6" t="s">
        <v>22</v>
      </c>
      <c r="BK143" s="89">
        <f>ROUND($L$143*$K$143,2)</f>
        <v>0</v>
      </c>
      <c r="BL143" s="6" t="s">
        <v>157</v>
      </c>
      <c r="BM143" s="6" t="s">
        <v>165</v>
      </c>
    </row>
    <row r="144" spans="2:51" s="6" customFormat="1" ht="18.75" customHeight="1">
      <c r="B144" s="146"/>
      <c r="C144" s="147"/>
      <c r="D144" s="147"/>
      <c r="E144" s="147"/>
      <c r="F144" s="241" t="s">
        <v>166</v>
      </c>
      <c r="G144" s="242"/>
      <c r="H144" s="242"/>
      <c r="I144" s="242"/>
      <c r="J144" s="147"/>
      <c r="K144" s="147"/>
      <c r="L144" s="147"/>
      <c r="M144" s="147"/>
      <c r="N144" s="147"/>
      <c r="O144" s="147"/>
      <c r="P144" s="147"/>
      <c r="Q144" s="147"/>
      <c r="R144" s="148"/>
      <c r="T144" s="149"/>
      <c r="U144" s="147"/>
      <c r="V144" s="147"/>
      <c r="W144" s="147"/>
      <c r="X144" s="147"/>
      <c r="Y144" s="147"/>
      <c r="Z144" s="147"/>
      <c r="AA144" s="150"/>
      <c r="AT144" s="151" t="s">
        <v>160</v>
      </c>
      <c r="AU144" s="151" t="s">
        <v>97</v>
      </c>
      <c r="AV144" s="151" t="s">
        <v>22</v>
      </c>
      <c r="AW144" s="151" t="s">
        <v>106</v>
      </c>
      <c r="AX144" s="151" t="s">
        <v>80</v>
      </c>
      <c r="AY144" s="151" t="s">
        <v>151</v>
      </c>
    </row>
    <row r="145" spans="2:51" s="6" customFormat="1" ht="18.75" customHeight="1">
      <c r="B145" s="152"/>
      <c r="C145" s="153"/>
      <c r="D145" s="153"/>
      <c r="E145" s="153"/>
      <c r="F145" s="243" t="s">
        <v>167</v>
      </c>
      <c r="G145" s="244"/>
      <c r="H145" s="244"/>
      <c r="I145" s="244"/>
      <c r="J145" s="153"/>
      <c r="K145" s="154">
        <v>49.5</v>
      </c>
      <c r="L145" s="153"/>
      <c r="M145" s="153"/>
      <c r="N145" s="153"/>
      <c r="O145" s="153"/>
      <c r="P145" s="153"/>
      <c r="Q145" s="153"/>
      <c r="R145" s="155"/>
      <c r="T145" s="156"/>
      <c r="U145" s="153"/>
      <c r="V145" s="153"/>
      <c r="W145" s="153"/>
      <c r="X145" s="153"/>
      <c r="Y145" s="153"/>
      <c r="Z145" s="153"/>
      <c r="AA145" s="157"/>
      <c r="AT145" s="158" t="s">
        <v>160</v>
      </c>
      <c r="AU145" s="158" t="s">
        <v>97</v>
      </c>
      <c r="AV145" s="158" t="s">
        <v>97</v>
      </c>
      <c r="AW145" s="158" t="s">
        <v>106</v>
      </c>
      <c r="AX145" s="158" t="s">
        <v>80</v>
      </c>
      <c r="AY145" s="158" t="s">
        <v>151</v>
      </c>
    </row>
    <row r="146" spans="2:51" s="6" customFormat="1" ht="18.75" customHeight="1">
      <c r="B146" s="146"/>
      <c r="C146" s="147"/>
      <c r="D146" s="147"/>
      <c r="E146" s="147"/>
      <c r="F146" s="241" t="s">
        <v>168</v>
      </c>
      <c r="G146" s="242"/>
      <c r="H146" s="242"/>
      <c r="I146" s="242"/>
      <c r="J146" s="147"/>
      <c r="K146" s="147"/>
      <c r="L146" s="147"/>
      <c r="M146" s="147"/>
      <c r="N146" s="147"/>
      <c r="O146" s="147"/>
      <c r="P146" s="147"/>
      <c r="Q146" s="147"/>
      <c r="R146" s="148"/>
      <c r="T146" s="149"/>
      <c r="U146" s="147"/>
      <c r="V146" s="147"/>
      <c r="W146" s="147"/>
      <c r="X146" s="147"/>
      <c r="Y146" s="147"/>
      <c r="Z146" s="147"/>
      <c r="AA146" s="150"/>
      <c r="AT146" s="151" t="s">
        <v>160</v>
      </c>
      <c r="AU146" s="151" t="s">
        <v>97</v>
      </c>
      <c r="AV146" s="151" t="s">
        <v>22</v>
      </c>
      <c r="AW146" s="151" t="s">
        <v>106</v>
      </c>
      <c r="AX146" s="151" t="s">
        <v>80</v>
      </c>
      <c r="AY146" s="151" t="s">
        <v>151</v>
      </c>
    </row>
    <row r="147" spans="2:51" s="6" customFormat="1" ht="18.75" customHeight="1">
      <c r="B147" s="152"/>
      <c r="C147" s="153"/>
      <c r="D147" s="153"/>
      <c r="E147" s="153"/>
      <c r="F147" s="243" t="s">
        <v>169</v>
      </c>
      <c r="G147" s="244"/>
      <c r="H147" s="244"/>
      <c r="I147" s="244"/>
      <c r="J147" s="153"/>
      <c r="K147" s="154">
        <v>49.8</v>
      </c>
      <c r="L147" s="153"/>
      <c r="M147" s="153"/>
      <c r="N147" s="153"/>
      <c r="O147" s="153"/>
      <c r="P147" s="153"/>
      <c r="Q147" s="153"/>
      <c r="R147" s="155"/>
      <c r="T147" s="156"/>
      <c r="U147" s="153"/>
      <c r="V147" s="153"/>
      <c r="W147" s="153"/>
      <c r="X147" s="153"/>
      <c r="Y147" s="153"/>
      <c r="Z147" s="153"/>
      <c r="AA147" s="157"/>
      <c r="AT147" s="158" t="s">
        <v>160</v>
      </c>
      <c r="AU147" s="158" t="s">
        <v>97</v>
      </c>
      <c r="AV147" s="158" t="s">
        <v>97</v>
      </c>
      <c r="AW147" s="158" t="s">
        <v>106</v>
      </c>
      <c r="AX147" s="158" t="s">
        <v>80</v>
      </c>
      <c r="AY147" s="158" t="s">
        <v>151</v>
      </c>
    </row>
    <row r="148" spans="2:51" s="6" customFormat="1" ht="18.75" customHeight="1">
      <c r="B148" s="159"/>
      <c r="C148" s="160"/>
      <c r="D148" s="160"/>
      <c r="E148" s="160"/>
      <c r="F148" s="251" t="s">
        <v>170</v>
      </c>
      <c r="G148" s="252"/>
      <c r="H148" s="252"/>
      <c r="I148" s="252"/>
      <c r="J148" s="160"/>
      <c r="K148" s="161">
        <v>99.3</v>
      </c>
      <c r="L148" s="160"/>
      <c r="M148" s="160"/>
      <c r="N148" s="160"/>
      <c r="O148" s="160"/>
      <c r="P148" s="160"/>
      <c r="Q148" s="160"/>
      <c r="R148" s="162"/>
      <c r="T148" s="163"/>
      <c r="U148" s="160"/>
      <c r="V148" s="160"/>
      <c r="W148" s="160"/>
      <c r="X148" s="160"/>
      <c r="Y148" s="160"/>
      <c r="Z148" s="160"/>
      <c r="AA148" s="164"/>
      <c r="AT148" s="165" t="s">
        <v>160</v>
      </c>
      <c r="AU148" s="165" t="s">
        <v>97</v>
      </c>
      <c r="AV148" s="165" t="s">
        <v>157</v>
      </c>
      <c r="AW148" s="165" t="s">
        <v>106</v>
      </c>
      <c r="AX148" s="165" t="s">
        <v>22</v>
      </c>
      <c r="AY148" s="165" t="s">
        <v>151</v>
      </c>
    </row>
    <row r="149" spans="2:65" s="6" customFormat="1" ht="27" customHeight="1">
      <c r="B149" s="23"/>
      <c r="C149" s="139" t="s">
        <v>171</v>
      </c>
      <c r="D149" s="139" t="s">
        <v>153</v>
      </c>
      <c r="E149" s="140" t="s">
        <v>172</v>
      </c>
      <c r="F149" s="240" t="s">
        <v>173</v>
      </c>
      <c r="G149" s="237"/>
      <c r="H149" s="237"/>
      <c r="I149" s="237"/>
      <c r="J149" s="141" t="s">
        <v>156</v>
      </c>
      <c r="K149" s="142">
        <v>99.3</v>
      </c>
      <c r="L149" s="236">
        <v>0</v>
      </c>
      <c r="M149" s="237"/>
      <c r="N149" s="238">
        <f>ROUND($L$149*$K$149,2)</f>
        <v>0</v>
      </c>
      <c r="O149" s="237"/>
      <c r="P149" s="237"/>
      <c r="Q149" s="237"/>
      <c r="R149" s="25"/>
      <c r="T149" s="143"/>
      <c r="U149" s="31" t="s">
        <v>45</v>
      </c>
      <c r="V149" s="24"/>
      <c r="W149" s="144">
        <f>$V$149*$K$149</f>
        <v>0</v>
      </c>
      <c r="X149" s="144">
        <v>4E-05</v>
      </c>
      <c r="Y149" s="144">
        <f>$X$149*$K$149</f>
        <v>0.003972</v>
      </c>
      <c r="Z149" s="144">
        <v>0</v>
      </c>
      <c r="AA149" s="145">
        <f>$Z$149*$K$149</f>
        <v>0</v>
      </c>
      <c r="AR149" s="6" t="s">
        <v>157</v>
      </c>
      <c r="AT149" s="6" t="s">
        <v>153</v>
      </c>
      <c r="AU149" s="6" t="s">
        <v>97</v>
      </c>
      <c r="AY149" s="6" t="s">
        <v>151</v>
      </c>
      <c r="BE149" s="89">
        <f>IF($U$149="základní",$N$149,0)</f>
        <v>0</v>
      </c>
      <c r="BF149" s="89">
        <f>IF($U$149="snížená",$N$149,0)</f>
        <v>0</v>
      </c>
      <c r="BG149" s="89">
        <f>IF($U$149="zákl. přenesená",$N$149,0)</f>
        <v>0</v>
      </c>
      <c r="BH149" s="89">
        <f>IF($U$149="sníž. přenesená",$N$149,0)</f>
        <v>0</v>
      </c>
      <c r="BI149" s="89">
        <f>IF($U$149="nulová",$N$149,0)</f>
        <v>0</v>
      </c>
      <c r="BJ149" s="6" t="s">
        <v>22</v>
      </c>
      <c r="BK149" s="89">
        <f>ROUND($L$149*$K$149,2)</f>
        <v>0</v>
      </c>
      <c r="BL149" s="6" t="s">
        <v>157</v>
      </c>
      <c r="BM149" s="6" t="s">
        <v>174</v>
      </c>
    </row>
    <row r="150" spans="2:51" s="6" customFormat="1" ht="18.75" customHeight="1">
      <c r="B150" s="146"/>
      <c r="C150" s="147"/>
      <c r="D150" s="147"/>
      <c r="E150" s="147"/>
      <c r="F150" s="241" t="s">
        <v>166</v>
      </c>
      <c r="G150" s="242"/>
      <c r="H150" s="242"/>
      <c r="I150" s="242"/>
      <c r="J150" s="147"/>
      <c r="K150" s="147"/>
      <c r="L150" s="147"/>
      <c r="M150" s="147"/>
      <c r="N150" s="147"/>
      <c r="O150" s="147"/>
      <c r="P150" s="147"/>
      <c r="Q150" s="147"/>
      <c r="R150" s="148"/>
      <c r="T150" s="149"/>
      <c r="U150" s="147"/>
      <c r="V150" s="147"/>
      <c r="W150" s="147"/>
      <c r="X150" s="147"/>
      <c r="Y150" s="147"/>
      <c r="Z150" s="147"/>
      <c r="AA150" s="150"/>
      <c r="AT150" s="151" t="s">
        <v>160</v>
      </c>
      <c r="AU150" s="151" t="s">
        <v>97</v>
      </c>
      <c r="AV150" s="151" t="s">
        <v>22</v>
      </c>
      <c r="AW150" s="151" t="s">
        <v>106</v>
      </c>
      <c r="AX150" s="151" t="s">
        <v>80</v>
      </c>
      <c r="AY150" s="151" t="s">
        <v>151</v>
      </c>
    </row>
    <row r="151" spans="2:51" s="6" customFormat="1" ht="18.75" customHeight="1">
      <c r="B151" s="152"/>
      <c r="C151" s="153"/>
      <c r="D151" s="153"/>
      <c r="E151" s="153"/>
      <c r="F151" s="243" t="s">
        <v>167</v>
      </c>
      <c r="G151" s="244"/>
      <c r="H151" s="244"/>
      <c r="I151" s="244"/>
      <c r="J151" s="153"/>
      <c r="K151" s="154">
        <v>49.5</v>
      </c>
      <c r="L151" s="153"/>
      <c r="M151" s="153"/>
      <c r="N151" s="153"/>
      <c r="O151" s="153"/>
      <c r="P151" s="153"/>
      <c r="Q151" s="153"/>
      <c r="R151" s="155"/>
      <c r="T151" s="156"/>
      <c r="U151" s="153"/>
      <c r="V151" s="153"/>
      <c r="W151" s="153"/>
      <c r="X151" s="153"/>
      <c r="Y151" s="153"/>
      <c r="Z151" s="153"/>
      <c r="AA151" s="157"/>
      <c r="AT151" s="158" t="s">
        <v>160</v>
      </c>
      <c r="AU151" s="158" t="s">
        <v>97</v>
      </c>
      <c r="AV151" s="158" t="s">
        <v>97</v>
      </c>
      <c r="AW151" s="158" t="s">
        <v>106</v>
      </c>
      <c r="AX151" s="158" t="s">
        <v>80</v>
      </c>
      <c r="AY151" s="158" t="s">
        <v>151</v>
      </c>
    </row>
    <row r="152" spans="2:51" s="6" customFormat="1" ht="18.75" customHeight="1">
      <c r="B152" s="146"/>
      <c r="C152" s="147"/>
      <c r="D152" s="147"/>
      <c r="E152" s="147"/>
      <c r="F152" s="241" t="s">
        <v>168</v>
      </c>
      <c r="G152" s="242"/>
      <c r="H152" s="242"/>
      <c r="I152" s="242"/>
      <c r="J152" s="147"/>
      <c r="K152" s="147"/>
      <c r="L152" s="147"/>
      <c r="M152" s="147"/>
      <c r="N152" s="147"/>
      <c r="O152" s="147"/>
      <c r="P152" s="147"/>
      <c r="Q152" s="147"/>
      <c r="R152" s="148"/>
      <c r="T152" s="149"/>
      <c r="U152" s="147"/>
      <c r="V152" s="147"/>
      <c r="W152" s="147"/>
      <c r="X152" s="147"/>
      <c r="Y152" s="147"/>
      <c r="Z152" s="147"/>
      <c r="AA152" s="150"/>
      <c r="AT152" s="151" t="s">
        <v>160</v>
      </c>
      <c r="AU152" s="151" t="s">
        <v>97</v>
      </c>
      <c r="AV152" s="151" t="s">
        <v>22</v>
      </c>
      <c r="AW152" s="151" t="s">
        <v>106</v>
      </c>
      <c r="AX152" s="151" t="s">
        <v>80</v>
      </c>
      <c r="AY152" s="151" t="s">
        <v>151</v>
      </c>
    </row>
    <row r="153" spans="2:51" s="6" customFormat="1" ht="18.75" customHeight="1">
      <c r="B153" s="152"/>
      <c r="C153" s="153"/>
      <c r="D153" s="153"/>
      <c r="E153" s="153"/>
      <c r="F153" s="243" t="s">
        <v>169</v>
      </c>
      <c r="G153" s="244"/>
      <c r="H153" s="244"/>
      <c r="I153" s="244"/>
      <c r="J153" s="153"/>
      <c r="K153" s="154">
        <v>49.8</v>
      </c>
      <c r="L153" s="153"/>
      <c r="M153" s="153"/>
      <c r="N153" s="153"/>
      <c r="O153" s="153"/>
      <c r="P153" s="153"/>
      <c r="Q153" s="153"/>
      <c r="R153" s="155"/>
      <c r="T153" s="156"/>
      <c r="U153" s="153"/>
      <c r="V153" s="153"/>
      <c r="W153" s="153"/>
      <c r="X153" s="153"/>
      <c r="Y153" s="153"/>
      <c r="Z153" s="153"/>
      <c r="AA153" s="157"/>
      <c r="AT153" s="158" t="s">
        <v>160</v>
      </c>
      <c r="AU153" s="158" t="s">
        <v>97</v>
      </c>
      <c r="AV153" s="158" t="s">
        <v>97</v>
      </c>
      <c r="AW153" s="158" t="s">
        <v>106</v>
      </c>
      <c r="AX153" s="158" t="s">
        <v>80</v>
      </c>
      <c r="AY153" s="158" t="s">
        <v>151</v>
      </c>
    </row>
    <row r="154" spans="2:51" s="6" customFormat="1" ht="18.75" customHeight="1">
      <c r="B154" s="159"/>
      <c r="C154" s="160"/>
      <c r="D154" s="160"/>
      <c r="E154" s="160"/>
      <c r="F154" s="251" t="s">
        <v>170</v>
      </c>
      <c r="G154" s="252"/>
      <c r="H154" s="252"/>
      <c r="I154" s="252"/>
      <c r="J154" s="160"/>
      <c r="K154" s="161">
        <v>99.3</v>
      </c>
      <c r="L154" s="160"/>
      <c r="M154" s="160"/>
      <c r="N154" s="160"/>
      <c r="O154" s="160"/>
      <c r="P154" s="160"/>
      <c r="Q154" s="160"/>
      <c r="R154" s="162"/>
      <c r="T154" s="163"/>
      <c r="U154" s="160"/>
      <c r="V154" s="160"/>
      <c r="W154" s="160"/>
      <c r="X154" s="160"/>
      <c r="Y154" s="160"/>
      <c r="Z154" s="160"/>
      <c r="AA154" s="164"/>
      <c r="AT154" s="165" t="s">
        <v>160</v>
      </c>
      <c r="AU154" s="165" t="s">
        <v>97</v>
      </c>
      <c r="AV154" s="165" t="s">
        <v>157</v>
      </c>
      <c r="AW154" s="165" t="s">
        <v>106</v>
      </c>
      <c r="AX154" s="165" t="s">
        <v>22</v>
      </c>
      <c r="AY154" s="165" t="s">
        <v>151</v>
      </c>
    </row>
    <row r="155" spans="2:65" s="6" customFormat="1" ht="27" customHeight="1">
      <c r="B155" s="23"/>
      <c r="C155" s="139" t="s">
        <v>175</v>
      </c>
      <c r="D155" s="139" t="s">
        <v>153</v>
      </c>
      <c r="E155" s="140" t="s">
        <v>176</v>
      </c>
      <c r="F155" s="240" t="s">
        <v>177</v>
      </c>
      <c r="G155" s="237"/>
      <c r="H155" s="237"/>
      <c r="I155" s="237"/>
      <c r="J155" s="141" t="s">
        <v>156</v>
      </c>
      <c r="K155" s="142">
        <v>33.22</v>
      </c>
      <c r="L155" s="236">
        <v>0</v>
      </c>
      <c r="M155" s="237"/>
      <c r="N155" s="238">
        <f>ROUND($L$155*$K$155,2)</f>
        <v>0</v>
      </c>
      <c r="O155" s="237"/>
      <c r="P155" s="237"/>
      <c r="Q155" s="237"/>
      <c r="R155" s="25"/>
      <c r="T155" s="143"/>
      <c r="U155" s="31" t="s">
        <v>45</v>
      </c>
      <c r="V155" s="24"/>
      <c r="W155" s="144">
        <f>$V$155*$K$155</f>
        <v>0</v>
      </c>
      <c r="X155" s="144">
        <v>0</v>
      </c>
      <c r="Y155" s="144">
        <f>$X$155*$K$155</f>
        <v>0</v>
      </c>
      <c r="Z155" s="144">
        <v>0.009</v>
      </c>
      <c r="AA155" s="145">
        <f>$Z$155*$K$155</f>
        <v>0.29897999999999997</v>
      </c>
      <c r="AR155" s="6" t="s">
        <v>157</v>
      </c>
      <c r="AT155" s="6" t="s">
        <v>153</v>
      </c>
      <c r="AU155" s="6" t="s">
        <v>97</v>
      </c>
      <c r="AY155" s="6" t="s">
        <v>151</v>
      </c>
      <c r="BE155" s="89">
        <f>IF($U$155="základní",$N$155,0)</f>
        <v>0</v>
      </c>
      <c r="BF155" s="89">
        <f>IF($U$155="snížená",$N$155,0)</f>
        <v>0</v>
      </c>
      <c r="BG155" s="89">
        <f>IF($U$155="zákl. přenesená",$N$155,0)</f>
        <v>0</v>
      </c>
      <c r="BH155" s="89">
        <f>IF($U$155="sníž. přenesená",$N$155,0)</f>
        <v>0</v>
      </c>
      <c r="BI155" s="89">
        <f>IF($U$155="nulová",$N$155,0)</f>
        <v>0</v>
      </c>
      <c r="BJ155" s="6" t="s">
        <v>22</v>
      </c>
      <c r="BK155" s="89">
        <f>ROUND($L$155*$K$155,2)</f>
        <v>0</v>
      </c>
      <c r="BL155" s="6" t="s">
        <v>157</v>
      </c>
      <c r="BM155" s="6" t="s">
        <v>178</v>
      </c>
    </row>
    <row r="156" spans="2:51" s="6" customFormat="1" ht="18.75" customHeight="1">
      <c r="B156" s="146"/>
      <c r="C156" s="147"/>
      <c r="D156" s="147"/>
      <c r="E156" s="147"/>
      <c r="F156" s="241" t="s">
        <v>179</v>
      </c>
      <c r="G156" s="242"/>
      <c r="H156" s="242"/>
      <c r="I156" s="242"/>
      <c r="J156" s="147"/>
      <c r="K156" s="147"/>
      <c r="L156" s="147"/>
      <c r="M156" s="147"/>
      <c r="N156" s="147"/>
      <c r="O156" s="147"/>
      <c r="P156" s="147"/>
      <c r="Q156" s="147"/>
      <c r="R156" s="148"/>
      <c r="T156" s="149"/>
      <c r="U156" s="147"/>
      <c r="V156" s="147"/>
      <c r="W156" s="147"/>
      <c r="X156" s="147"/>
      <c r="Y156" s="147"/>
      <c r="Z156" s="147"/>
      <c r="AA156" s="150"/>
      <c r="AT156" s="151" t="s">
        <v>160</v>
      </c>
      <c r="AU156" s="151" t="s">
        <v>97</v>
      </c>
      <c r="AV156" s="151" t="s">
        <v>22</v>
      </c>
      <c r="AW156" s="151" t="s">
        <v>106</v>
      </c>
      <c r="AX156" s="151" t="s">
        <v>80</v>
      </c>
      <c r="AY156" s="151" t="s">
        <v>151</v>
      </c>
    </row>
    <row r="157" spans="2:51" s="6" customFormat="1" ht="18.75" customHeight="1">
      <c r="B157" s="146"/>
      <c r="C157" s="147"/>
      <c r="D157" s="147"/>
      <c r="E157" s="147"/>
      <c r="F157" s="241" t="s">
        <v>180</v>
      </c>
      <c r="G157" s="242"/>
      <c r="H157" s="242"/>
      <c r="I157" s="242"/>
      <c r="J157" s="147"/>
      <c r="K157" s="147"/>
      <c r="L157" s="147"/>
      <c r="M157" s="147"/>
      <c r="N157" s="147"/>
      <c r="O157" s="147"/>
      <c r="P157" s="147"/>
      <c r="Q157" s="147"/>
      <c r="R157" s="148"/>
      <c r="T157" s="149"/>
      <c r="U157" s="147"/>
      <c r="V157" s="147"/>
      <c r="W157" s="147"/>
      <c r="X157" s="147"/>
      <c r="Y157" s="147"/>
      <c r="Z157" s="147"/>
      <c r="AA157" s="150"/>
      <c r="AT157" s="151" t="s">
        <v>160</v>
      </c>
      <c r="AU157" s="151" t="s">
        <v>97</v>
      </c>
      <c r="AV157" s="151" t="s">
        <v>22</v>
      </c>
      <c r="AW157" s="151" t="s">
        <v>106</v>
      </c>
      <c r="AX157" s="151" t="s">
        <v>80</v>
      </c>
      <c r="AY157" s="151" t="s">
        <v>151</v>
      </c>
    </row>
    <row r="158" spans="2:51" s="6" customFormat="1" ht="18.75" customHeight="1">
      <c r="B158" s="152"/>
      <c r="C158" s="153"/>
      <c r="D158" s="153"/>
      <c r="E158" s="153"/>
      <c r="F158" s="243" t="s">
        <v>181</v>
      </c>
      <c r="G158" s="244"/>
      <c r="H158" s="244"/>
      <c r="I158" s="244"/>
      <c r="J158" s="153"/>
      <c r="K158" s="154">
        <v>33.22</v>
      </c>
      <c r="L158" s="153"/>
      <c r="M158" s="153"/>
      <c r="N158" s="153"/>
      <c r="O158" s="153"/>
      <c r="P158" s="153"/>
      <c r="Q158" s="153"/>
      <c r="R158" s="155"/>
      <c r="T158" s="156"/>
      <c r="U158" s="153"/>
      <c r="V158" s="153"/>
      <c r="W158" s="153"/>
      <c r="X158" s="153"/>
      <c r="Y158" s="153"/>
      <c r="Z158" s="153"/>
      <c r="AA158" s="157"/>
      <c r="AT158" s="158" t="s">
        <v>160</v>
      </c>
      <c r="AU158" s="158" t="s">
        <v>97</v>
      </c>
      <c r="AV158" s="158" t="s">
        <v>97</v>
      </c>
      <c r="AW158" s="158" t="s">
        <v>106</v>
      </c>
      <c r="AX158" s="158" t="s">
        <v>22</v>
      </c>
      <c r="AY158" s="158" t="s">
        <v>151</v>
      </c>
    </row>
    <row r="159" spans="2:63" s="128" customFormat="1" ht="30.75" customHeight="1">
      <c r="B159" s="129"/>
      <c r="C159" s="130"/>
      <c r="D159" s="138" t="s">
        <v>110</v>
      </c>
      <c r="E159" s="138"/>
      <c r="F159" s="138"/>
      <c r="G159" s="138"/>
      <c r="H159" s="138"/>
      <c r="I159" s="138"/>
      <c r="J159" s="138"/>
      <c r="K159" s="138"/>
      <c r="L159" s="138"/>
      <c r="M159" s="138"/>
      <c r="N159" s="232">
        <f>$BK$159</f>
        <v>0</v>
      </c>
      <c r="O159" s="231"/>
      <c r="P159" s="231"/>
      <c r="Q159" s="231"/>
      <c r="R159" s="132"/>
      <c r="T159" s="133"/>
      <c r="U159" s="130"/>
      <c r="V159" s="130"/>
      <c r="W159" s="134">
        <f>$W$160</f>
        <v>0</v>
      </c>
      <c r="X159" s="130"/>
      <c r="Y159" s="134">
        <f>$Y$160</f>
        <v>0</v>
      </c>
      <c r="Z159" s="130"/>
      <c r="AA159" s="135">
        <f>$AA$160</f>
        <v>0</v>
      </c>
      <c r="AR159" s="136" t="s">
        <v>22</v>
      </c>
      <c r="AT159" s="136" t="s">
        <v>79</v>
      </c>
      <c r="AU159" s="136" t="s">
        <v>22</v>
      </c>
      <c r="AY159" s="136" t="s">
        <v>151</v>
      </c>
      <c r="BK159" s="137">
        <f>$BK$160</f>
        <v>0</v>
      </c>
    </row>
    <row r="160" spans="2:65" s="6" customFormat="1" ht="15.75" customHeight="1">
      <c r="B160" s="23"/>
      <c r="C160" s="139" t="s">
        <v>182</v>
      </c>
      <c r="D160" s="139" t="s">
        <v>153</v>
      </c>
      <c r="E160" s="140" t="s">
        <v>183</v>
      </c>
      <c r="F160" s="240" t="s">
        <v>184</v>
      </c>
      <c r="G160" s="237"/>
      <c r="H160" s="237"/>
      <c r="I160" s="237"/>
      <c r="J160" s="141" t="s">
        <v>185</v>
      </c>
      <c r="K160" s="142">
        <v>0.028</v>
      </c>
      <c r="L160" s="236">
        <v>0</v>
      </c>
      <c r="M160" s="237"/>
      <c r="N160" s="238">
        <f>ROUND($L$160*$K$160,2)</f>
        <v>0</v>
      </c>
      <c r="O160" s="237"/>
      <c r="P160" s="237"/>
      <c r="Q160" s="237"/>
      <c r="R160" s="25"/>
      <c r="T160" s="143"/>
      <c r="U160" s="31" t="s">
        <v>45</v>
      </c>
      <c r="V160" s="24"/>
      <c r="W160" s="144">
        <f>$V$160*$K$160</f>
        <v>0</v>
      </c>
      <c r="X160" s="144">
        <v>0</v>
      </c>
      <c r="Y160" s="144">
        <f>$X$160*$K$160</f>
        <v>0</v>
      </c>
      <c r="Z160" s="144">
        <v>0</v>
      </c>
      <c r="AA160" s="145">
        <f>$Z$160*$K$160</f>
        <v>0</v>
      </c>
      <c r="AR160" s="6" t="s">
        <v>157</v>
      </c>
      <c r="AT160" s="6" t="s">
        <v>153</v>
      </c>
      <c r="AU160" s="6" t="s">
        <v>97</v>
      </c>
      <c r="AY160" s="6" t="s">
        <v>151</v>
      </c>
      <c r="BE160" s="89">
        <f>IF($U$160="základní",$N$160,0)</f>
        <v>0</v>
      </c>
      <c r="BF160" s="89">
        <f>IF($U$160="snížená",$N$160,0)</f>
        <v>0</v>
      </c>
      <c r="BG160" s="89">
        <f>IF($U$160="zákl. přenesená",$N$160,0)</f>
        <v>0</v>
      </c>
      <c r="BH160" s="89">
        <f>IF($U$160="sníž. přenesená",$N$160,0)</f>
        <v>0</v>
      </c>
      <c r="BI160" s="89">
        <f>IF($U$160="nulová",$N$160,0)</f>
        <v>0</v>
      </c>
      <c r="BJ160" s="6" t="s">
        <v>22</v>
      </c>
      <c r="BK160" s="89">
        <f>ROUND($L$160*$K$160,2)</f>
        <v>0</v>
      </c>
      <c r="BL160" s="6" t="s">
        <v>157</v>
      </c>
      <c r="BM160" s="6" t="s">
        <v>186</v>
      </c>
    </row>
    <row r="161" spans="2:63" s="128" customFormat="1" ht="37.5" customHeight="1">
      <c r="B161" s="129"/>
      <c r="C161" s="130"/>
      <c r="D161" s="131" t="s">
        <v>111</v>
      </c>
      <c r="E161" s="131"/>
      <c r="F161" s="131"/>
      <c r="G161" s="131"/>
      <c r="H161" s="131"/>
      <c r="I161" s="131"/>
      <c r="J161" s="131"/>
      <c r="K161" s="131"/>
      <c r="L161" s="131"/>
      <c r="M161" s="131"/>
      <c r="N161" s="230">
        <f>$BK$161</f>
        <v>0</v>
      </c>
      <c r="O161" s="231"/>
      <c r="P161" s="231"/>
      <c r="Q161" s="231"/>
      <c r="R161" s="132"/>
      <c r="T161" s="133"/>
      <c r="U161" s="130"/>
      <c r="V161" s="130"/>
      <c r="W161" s="134">
        <f>$W$162+$W$166+$W$173+$W$181+$W$189+$W$199+$W$248+$W$255+$W$275+$W$414</f>
        <v>0</v>
      </c>
      <c r="X161" s="130"/>
      <c r="Y161" s="134">
        <f>$Y$162+$Y$166+$Y$173+$Y$181+$Y$189+$Y$199+$Y$248+$Y$255+$Y$275+$Y$414</f>
        <v>2.405227227</v>
      </c>
      <c r="Z161" s="130"/>
      <c r="AA161" s="135">
        <f>$AA$162+$AA$166+$AA$173+$AA$181+$AA$189+$AA$199+$AA$248+$AA$255+$AA$275+$AA$414</f>
        <v>0.50560109</v>
      </c>
      <c r="AR161" s="136" t="s">
        <v>97</v>
      </c>
      <c r="AT161" s="136" t="s">
        <v>79</v>
      </c>
      <c r="AU161" s="136" t="s">
        <v>80</v>
      </c>
      <c r="AY161" s="136" t="s">
        <v>151</v>
      </c>
      <c r="BK161" s="137">
        <f>$BK$162+$BK$166+$BK$173+$BK$181+$BK$189+$BK$199+$BK$248+$BK$255+$BK$275+$BK$414</f>
        <v>0</v>
      </c>
    </row>
    <row r="162" spans="2:63" s="128" customFormat="1" ht="21" customHeight="1">
      <c r="B162" s="129"/>
      <c r="C162" s="130"/>
      <c r="D162" s="138" t="s">
        <v>112</v>
      </c>
      <c r="E162" s="138"/>
      <c r="F162" s="138"/>
      <c r="G162" s="138"/>
      <c r="H162" s="138"/>
      <c r="I162" s="138"/>
      <c r="J162" s="138"/>
      <c r="K162" s="138"/>
      <c r="L162" s="138"/>
      <c r="M162" s="138"/>
      <c r="N162" s="232">
        <f>$BK$162</f>
        <v>0</v>
      </c>
      <c r="O162" s="231"/>
      <c r="P162" s="231"/>
      <c r="Q162" s="231"/>
      <c r="R162" s="132"/>
      <c r="T162" s="133"/>
      <c r="U162" s="130"/>
      <c r="V162" s="130"/>
      <c r="W162" s="134">
        <f>SUM($W$163:$W$165)</f>
        <v>0</v>
      </c>
      <c r="X162" s="130"/>
      <c r="Y162" s="134">
        <f>SUM($Y$163:$Y$165)</f>
        <v>0.00308</v>
      </c>
      <c r="Z162" s="130"/>
      <c r="AA162" s="135">
        <f>SUM($AA$163:$AA$165)</f>
        <v>0</v>
      </c>
      <c r="AR162" s="136" t="s">
        <v>97</v>
      </c>
      <c r="AT162" s="136" t="s">
        <v>79</v>
      </c>
      <c r="AU162" s="136" t="s">
        <v>22</v>
      </c>
      <c r="AY162" s="136" t="s">
        <v>151</v>
      </c>
      <c r="BK162" s="137">
        <f>SUM($BK$163:$BK$165)</f>
        <v>0</v>
      </c>
    </row>
    <row r="163" spans="2:65" s="6" customFormat="1" ht="39" customHeight="1">
      <c r="B163" s="23"/>
      <c r="C163" s="139" t="s">
        <v>187</v>
      </c>
      <c r="D163" s="139" t="s">
        <v>153</v>
      </c>
      <c r="E163" s="140" t="s">
        <v>188</v>
      </c>
      <c r="F163" s="240" t="s">
        <v>189</v>
      </c>
      <c r="G163" s="237"/>
      <c r="H163" s="237"/>
      <c r="I163" s="237"/>
      <c r="J163" s="141" t="s">
        <v>190</v>
      </c>
      <c r="K163" s="142">
        <v>2</v>
      </c>
      <c r="L163" s="236">
        <v>0</v>
      </c>
      <c r="M163" s="237"/>
      <c r="N163" s="238">
        <f>ROUND($L$163*$K$163,2)</f>
        <v>0</v>
      </c>
      <c r="O163" s="237"/>
      <c r="P163" s="237"/>
      <c r="Q163" s="237"/>
      <c r="R163" s="25"/>
      <c r="T163" s="143"/>
      <c r="U163" s="31" t="s">
        <v>45</v>
      </c>
      <c r="V163" s="24"/>
      <c r="W163" s="144">
        <f>$V$163*$K$163</f>
        <v>0</v>
      </c>
      <c r="X163" s="144">
        <v>0.00154</v>
      </c>
      <c r="Y163" s="144">
        <f>$X$163*$K$163</f>
        <v>0.00308</v>
      </c>
      <c r="Z163" s="144">
        <v>0</v>
      </c>
      <c r="AA163" s="145">
        <f>$Z$163*$K$163</f>
        <v>0</v>
      </c>
      <c r="AR163" s="6" t="s">
        <v>191</v>
      </c>
      <c r="AT163" s="6" t="s">
        <v>153</v>
      </c>
      <c r="AU163" s="6" t="s">
        <v>97</v>
      </c>
      <c r="AY163" s="6" t="s">
        <v>151</v>
      </c>
      <c r="BE163" s="89">
        <f>IF($U$163="základní",$N$163,0)</f>
        <v>0</v>
      </c>
      <c r="BF163" s="89">
        <f>IF($U$163="snížená",$N$163,0)</f>
        <v>0</v>
      </c>
      <c r="BG163" s="89">
        <f>IF($U$163="zákl. přenesená",$N$163,0)</f>
        <v>0</v>
      </c>
      <c r="BH163" s="89">
        <f>IF($U$163="sníž. přenesená",$N$163,0)</f>
        <v>0</v>
      </c>
      <c r="BI163" s="89">
        <f>IF($U$163="nulová",$N$163,0)</f>
        <v>0</v>
      </c>
      <c r="BJ163" s="6" t="s">
        <v>22</v>
      </c>
      <c r="BK163" s="89">
        <f>ROUND($L$163*$K$163,2)</f>
        <v>0</v>
      </c>
      <c r="BL163" s="6" t="s">
        <v>191</v>
      </c>
      <c r="BM163" s="6" t="s">
        <v>192</v>
      </c>
    </row>
    <row r="164" spans="2:51" s="6" customFormat="1" ht="18.75" customHeight="1">
      <c r="B164" s="146"/>
      <c r="C164" s="147"/>
      <c r="D164" s="147"/>
      <c r="E164" s="147"/>
      <c r="F164" s="241" t="s">
        <v>193</v>
      </c>
      <c r="G164" s="242"/>
      <c r="H164" s="242"/>
      <c r="I164" s="242"/>
      <c r="J164" s="147"/>
      <c r="K164" s="147"/>
      <c r="L164" s="147"/>
      <c r="M164" s="147"/>
      <c r="N164" s="147"/>
      <c r="O164" s="147"/>
      <c r="P164" s="147"/>
      <c r="Q164" s="147"/>
      <c r="R164" s="148"/>
      <c r="T164" s="149"/>
      <c r="U164" s="147"/>
      <c r="V164" s="147"/>
      <c r="W164" s="147"/>
      <c r="X164" s="147"/>
      <c r="Y164" s="147"/>
      <c r="Z164" s="147"/>
      <c r="AA164" s="150"/>
      <c r="AT164" s="151" t="s">
        <v>160</v>
      </c>
      <c r="AU164" s="151" t="s">
        <v>97</v>
      </c>
      <c r="AV164" s="151" t="s">
        <v>22</v>
      </c>
      <c r="AW164" s="151" t="s">
        <v>106</v>
      </c>
      <c r="AX164" s="151" t="s">
        <v>80</v>
      </c>
      <c r="AY164" s="151" t="s">
        <v>151</v>
      </c>
    </row>
    <row r="165" spans="2:51" s="6" customFormat="1" ht="18.75" customHeight="1">
      <c r="B165" s="152"/>
      <c r="C165" s="153"/>
      <c r="D165" s="153"/>
      <c r="E165" s="153"/>
      <c r="F165" s="243" t="s">
        <v>97</v>
      </c>
      <c r="G165" s="244"/>
      <c r="H165" s="244"/>
      <c r="I165" s="244"/>
      <c r="J165" s="153"/>
      <c r="K165" s="154">
        <v>2</v>
      </c>
      <c r="L165" s="153"/>
      <c r="M165" s="153"/>
      <c r="N165" s="153"/>
      <c r="O165" s="153"/>
      <c r="P165" s="153"/>
      <c r="Q165" s="153"/>
      <c r="R165" s="155"/>
      <c r="T165" s="156"/>
      <c r="U165" s="153"/>
      <c r="V165" s="153"/>
      <c r="W165" s="153"/>
      <c r="X165" s="153"/>
      <c r="Y165" s="153"/>
      <c r="Z165" s="153"/>
      <c r="AA165" s="157"/>
      <c r="AT165" s="158" t="s">
        <v>160</v>
      </c>
      <c r="AU165" s="158" t="s">
        <v>97</v>
      </c>
      <c r="AV165" s="158" t="s">
        <v>97</v>
      </c>
      <c r="AW165" s="158" t="s">
        <v>106</v>
      </c>
      <c r="AX165" s="158" t="s">
        <v>22</v>
      </c>
      <c r="AY165" s="158" t="s">
        <v>151</v>
      </c>
    </row>
    <row r="166" spans="2:63" s="128" customFormat="1" ht="30.75" customHeight="1">
      <c r="B166" s="129"/>
      <c r="C166" s="130"/>
      <c r="D166" s="138" t="s">
        <v>113</v>
      </c>
      <c r="E166" s="138"/>
      <c r="F166" s="138"/>
      <c r="G166" s="138"/>
      <c r="H166" s="138"/>
      <c r="I166" s="138"/>
      <c r="J166" s="138"/>
      <c r="K166" s="138"/>
      <c r="L166" s="138"/>
      <c r="M166" s="138"/>
      <c r="N166" s="232">
        <f>$BK$166</f>
        <v>0</v>
      </c>
      <c r="O166" s="231"/>
      <c r="P166" s="231"/>
      <c r="Q166" s="231"/>
      <c r="R166" s="132"/>
      <c r="T166" s="133"/>
      <c r="U166" s="130"/>
      <c r="V166" s="130"/>
      <c r="W166" s="134">
        <f>SUM($W$167:$W$172)</f>
        <v>0</v>
      </c>
      <c r="X166" s="130"/>
      <c r="Y166" s="134">
        <f>SUM($Y$167:$Y$172)</f>
        <v>0</v>
      </c>
      <c r="Z166" s="130"/>
      <c r="AA166" s="135">
        <f>SUM($AA$167:$AA$172)</f>
        <v>0</v>
      </c>
      <c r="AR166" s="136" t="s">
        <v>97</v>
      </c>
      <c r="AT166" s="136" t="s">
        <v>79</v>
      </c>
      <c r="AU166" s="136" t="s">
        <v>22</v>
      </c>
      <c r="AY166" s="136" t="s">
        <v>151</v>
      </c>
      <c r="BK166" s="137">
        <f>SUM($BK$167:$BK$172)</f>
        <v>0</v>
      </c>
    </row>
    <row r="167" spans="2:65" s="6" customFormat="1" ht="27" customHeight="1">
      <c r="B167" s="23"/>
      <c r="C167" s="139" t="s">
        <v>194</v>
      </c>
      <c r="D167" s="139" t="s">
        <v>153</v>
      </c>
      <c r="E167" s="140" t="s">
        <v>195</v>
      </c>
      <c r="F167" s="240" t="s">
        <v>196</v>
      </c>
      <c r="G167" s="237"/>
      <c r="H167" s="237"/>
      <c r="I167" s="237"/>
      <c r="J167" s="141" t="s">
        <v>197</v>
      </c>
      <c r="K167" s="142">
        <v>9</v>
      </c>
      <c r="L167" s="236">
        <v>0</v>
      </c>
      <c r="M167" s="237"/>
      <c r="N167" s="238">
        <f>ROUND($L$167*$K$167,2)</f>
        <v>0</v>
      </c>
      <c r="O167" s="237"/>
      <c r="P167" s="237"/>
      <c r="Q167" s="237"/>
      <c r="R167" s="25"/>
      <c r="T167" s="143"/>
      <c r="U167" s="31" t="s">
        <v>45</v>
      </c>
      <c r="V167" s="24"/>
      <c r="W167" s="144">
        <f>$V$167*$K$167</f>
        <v>0</v>
      </c>
      <c r="X167" s="144">
        <v>0</v>
      </c>
      <c r="Y167" s="144">
        <f>$X$167*$K$167</f>
        <v>0</v>
      </c>
      <c r="Z167" s="144">
        <v>0</v>
      </c>
      <c r="AA167" s="145">
        <f>$Z$167*$K$167</f>
        <v>0</v>
      </c>
      <c r="AR167" s="6" t="s">
        <v>191</v>
      </c>
      <c r="AT167" s="6" t="s">
        <v>153</v>
      </c>
      <c r="AU167" s="6" t="s">
        <v>97</v>
      </c>
      <c r="AY167" s="6" t="s">
        <v>151</v>
      </c>
      <c r="BE167" s="89">
        <f>IF($U$167="základní",$N$167,0)</f>
        <v>0</v>
      </c>
      <c r="BF167" s="89">
        <f>IF($U$167="snížená",$N$167,0)</f>
        <v>0</v>
      </c>
      <c r="BG167" s="89">
        <f>IF($U$167="zákl. přenesená",$N$167,0)</f>
        <v>0</v>
      </c>
      <c r="BH167" s="89">
        <f>IF($U$167="sníž. přenesená",$N$167,0)</f>
        <v>0</v>
      </c>
      <c r="BI167" s="89">
        <f>IF($U$167="nulová",$N$167,0)</f>
        <v>0</v>
      </c>
      <c r="BJ167" s="6" t="s">
        <v>22</v>
      </c>
      <c r="BK167" s="89">
        <f>ROUND($L$167*$K$167,2)</f>
        <v>0</v>
      </c>
      <c r="BL167" s="6" t="s">
        <v>191</v>
      </c>
      <c r="BM167" s="6" t="s">
        <v>198</v>
      </c>
    </row>
    <row r="168" spans="2:51" s="6" customFormat="1" ht="18.75" customHeight="1">
      <c r="B168" s="146"/>
      <c r="C168" s="147"/>
      <c r="D168" s="147"/>
      <c r="E168" s="147"/>
      <c r="F168" s="241" t="s">
        <v>199</v>
      </c>
      <c r="G168" s="242"/>
      <c r="H168" s="242"/>
      <c r="I168" s="242"/>
      <c r="J168" s="147"/>
      <c r="K168" s="147"/>
      <c r="L168" s="147"/>
      <c r="M168" s="147"/>
      <c r="N168" s="147"/>
      <c r="O168" s="147"/>
      <c r="P168" s="147"/>
      <c r="Q168" s="147"/>
      <c r="R168" s="148"/>
      <c r="T168" s="149"/>
      <c r="U168" s="147"/>
      <c r="V168" s="147"/>
      <c r="W168" s="147"/>
      <c r="X168" s="147"/>
      <c r="Y168" s="147"/>
      <c r="Z168" s="147"/>
      <c r="AA168" s="150"/>
      <c r="AT168" s="151" t="s">
        <v>160</v>
      </c>
      <c r="AU168" s="151" t="s">
        <v>97</v>
      </c>
      <c r="AV168" s="151" t="s">
        <v>22</v>
      </c>
      <c r="AW168" s="151" t="s">
        <v>106</v>
      </c>
      <c r="AX168" s="151" t="s">
        <v>80</v>
      </c>
      <c r="AY168" s="151" t="s">
        <v>151</v>
      </c>
    </row>
    <row r="169" spans="2:51" s="6" customFormat="1" ht="18.75" customHeight="1">
      <c r="B169" s="152"/>
      <c r="C169" s="153"/>
      <c r="D169" s="153"/>
      <c r="E169" s="153"/>
      <c r="F169" s="243" t="s">
        <v>152</v>
      </c>
      <c r="G169" s="244"/>
      <c r="H169" s="244"/>
      <c r="I169" s="244"/>
      <c r="J169" s="153"/>
      <c r="K169" s="154">
        <v>9</v>
      </c>
      <c r="L169" s="153"/>
      <c r="M169" s="153"/>
      <c r="N169" s="153"/>
      <c r="O169" s="153"/>
      <c r="P169" s="153"/>
      <c r="Q169" s="153"/>
      <c r="R169" s="155"/>
      <c r="T169" s="156"/>
      <c r="U169" s="153"/>
      <c r="V169" s="153"/>
      <c r="W169" s="153"/>
      <c r="X169" s="153"/>
      <c r="Y169" s="153"/>
      <c r="Z169" s="153"/>
      <c r="AA169" s="157"/>
      <c r="AT169" s="158" t="s">
        <v>160</v>
      </c>
      <c r="AU169" s="158" t="s">
        <v>97</v>
      </c>
      <c r="AV169" s="158" t="s">
        <v>97</v>
      </c>
      <c r="AW169" s="158" t="s">
        <v>106</v>
      </c>
      <c r="AX169" s="158" t="s">
        <v>22</v>
      </c>
      <c r="AY169" s="158" t="s">
        <v>151</v>
      </c>
    </row>
    <row r="170" spans="2:65" s="6" customFormat="1" ht="27" customHeight="1">
      <c r="B170" s="23"/>
      <c r="C170" s="139" t="s">
        <v>200</v>
      </c>
      <c r="D170" s="139" t="s">
        <v>153</v>
      </c>
      <c r="E170" s="140" t="s">
        <v>201</v>
      </c>
      <c r="F170" s="240" t="s">
        <v>202</v>
      </c>
      <c r="G170" s="237"/>
      <c r="H170" s="237"/>
      <c r="I170" s="237"/>
      <c r="J170" s="141" t="s">
        <v>197</v>
      </c>
      <c r="K170" s="142">
        <v>2</v>
      </c>
      <c r="L170" s="236">
        <v>0</v>
      </c>
      <c r="M170" s="237"/>
      <c r="N170" s="238">
        <f>ROUND($L$170*$K$170,2)</f>
        <v>0</v>
      </c>
      <c r="O170" s="237"/>
      <c r="P170" s="237"/>
      <c r="Q170" s="237"/>
      <c r="R170" s="25"/>
      <c r="T170" s="143"/>
      <c r="U170" s="31" t="s">
        <v>45</v>
      </c>
      <c r="V170" s="24"/>
      <c r="W170" s="144">
        <f>$V$170*$K$170</f>
        <v>0</v>
      </c>
      <c r="X170" s="144">
        <v>0</v>
      </c>
      <c r="Y170" s="144">
        <f>$X$170*$K$170</f>
        <v>0</v>
      </c>
      <c r="Z170" s="144">
        <v>0</v>
      </c>
      <c r="AA170" s="145">
        <f>$Z$170*$K$170</f>
        <v>0</v>
      </c>
      <c r="AR170" s="6" t="s">
        <v>191</v>
      </c>
      <c r="AT170" s="6" t="s">
        <v>153</v>
      </c>
      <c r="AU170" s="6" t="s">
        <v>97</v>
      </c>
      <c r="AY170" s="6" t="s">
        <v>151</v>
      </c>
      <c r="BE170" s="89">
        <f>IF($U$170="základní",$N$170,0)</f>
        <v>0</v>
      </c>
      <c r="BF170" s="89">
        <f>IF($U$170="snížená",$N$170,0)</f>
        <v>0</v>
      </c>
      <c r="BG170" s="89">
        <f>IF($U$170="zákl. přenesená",$N$170,0)</f>
        <v>0</v>
      </c>
      <c r="BH170" s="89">
        <f>IF($U$170="sníž. přenesená",$N$170,0)</f>
        <v>0</v>
      </c>
      <c r="BI170" s="89">
        <f>IF($U$170="nulová",$N$170,0)</f>
        <v>0</v>
      </c>
      <c r="BJ170" s="6" t="s">
        <v>22</v>
      </c>
      <c r="BK170" s="89">
        <f>ROUND($L$170*$K$170,2)</f>
        <v>0</v>
      </c>
      <c r="BL170" s="6" t="s">
        <v>191</v>
      </c>
      <c r="BM170" s="6" t="s">
        <v>203</v>
      </c>
    </row>
    <row r="171" spans="2:51" s="6" customFormat="1" ht="18.75" customHeight="1">
      <c r="B171" s="146"/>
      <c r="C171" s="147"/>
      <c r="D171" s="147"/>
      <c r="E171" s="147"/>
      <c r="F171" s="241" t="s">
        <v>204</v>
      </c>
      <c r="G171" s="242"/>
      <c r="H171" s="242"/>
      <c r="I171" s="242"/>
      <c r="J171" s="147"/>
      <c r="K171" s="147"/>
      <c r="L171" s="147"/>
      <c r="M171" s="147"/>
      <c r="N171" s="147"/>
      <c r="O171" s="147"/>
      <c r="P171" s="147"/>
      <c r="Q171" s="147"/>
      <c r="R171" s="148"/>
      <c r="T171" s="149"/>
      <c r="U171" s="147"/>
      <c r="V171" s="147"/>
      <c r="W171" s="147"/>
      <c r="X171" s="147"/>
      <c r="Y171" s="147"/>
      <c r="Z171" s="147"/>
      <c r="AA171" s="150"/>
      <c r="AT171" s="151" t="s">
        <v>160</v>
      </c>
      <c r="AU171" s="151" t="s">
        <v>97</v>
      </c>
      <c r="AV171" s="151" t="s">
        <v>22</v>
      </c>
      <c r="AW171" s="151" t="s">
        <v>106</v>
      </c>
      <c r="AX171" s="151" t="s">
        <v>80</v>
      </c>
      <c r="AY171" s="151" t="s">
        <v>151</v>
      </c>
    </row>
    <row r="172" spans="2:51" s="6" customFormat="1" ht="18.75" customHeight="1">
      <c r="B172" s="152"/>
      <c r="C172" s="153"/>
      <c r="D172" s="153"/>
      <c r="E172" s="153"/>
      <c r="F172" s="243" t="s">
        <v>97</v>
      </c>
      <c r="G172" s="244"/>
      <c r="H172" s="244"/>
      <c r="I172" s="244"/>
      <c r="J172" s="153"/>
      <c r="K172" s="154">
        <v>2</v>
      </c>
      <c r="L172" s="153"/>
      <c r="M172" s="153"/>
      <c r="N172" s="153"/>
      <c r="O172" s="153"/>
      <c r="P172" s="153"/>
      <c r="Q172" s="153"/>
      <c r="R172" s="155"/>
      <c r="T172" s="156"/>
      <c r="U172" s="153"/>
      <c r="V172" s="153"/>
      <c r="W172" s="153"/>
      <c r="X172" s="153"/>
      <c r="Y172" s="153"/>
      <c r="Z172" s="153"/>
      <c r="AA172" s="157"/>
      <c r="AT172" s="158" t="s">
        <v>160</v>
      </c>
      <c r="AU172" s="158" t="s">
        <v>97</v>
      </c>
      <c r="AV172" s="158" t="s">
        <v>97</v>
      </c>
      <c r="AW172" s="158" t="s">
        <v>106</v>
      </c>
      <c r="AX172" s="158" t="s">
        <v>22</v>
      </c>
      <c r="AY172" s="158" t="s">
        <v>151</v>
      </c>
    </row>
    <row r="173" spans="2:63" s="128" customFormat="1" ht="30.75" customHeight="1">
      <c r="B173" s="129"/>
      <c r="C173" s="130"/>
      <c r="D173" s="138" t="s">
        <v>114</v>
      </c>
      <c r="E173" s="138"/>
      <c r="F173" s="138"/>
      <c r="G173" s="138"/>
      <c r="H173" s="138"/>
      <c r="I173" s="138"/>
      <c r="J173" s="138"/>
      <c r="K173" s="138"/>
      <c r="L173" s="138"/>
      <c r="M173" s="138"/>
      <c r="N173" s="232">
        <f>$BK$173</f>
        <v>0</v>
      </c>
      <c r="O173" s="231"/>
      <c r="P173" s="231"/>
      <c r="Q173" s="231"/>
      <c r="R173" s="132"/>
      <c r="T173" s="133"/>
      <c r="U173" s="130"/>
      <c r="V173" s="130"/>
      <c r="W173" s="134">
        <f>SUM($W$174:$W$180)</f>
        <v>0</v>
      </c>
      <c r="X173" s="130"/>
      <c r="Y173" s="134">
        <f>SUM($Y$174:$Y$180)</f>
        <v>1.24640384</v>
      </c>
      <c r="Z173" s="130"/>
      <c r="AA173" s="135">
        <f>SUM($AA$174:$AA$180)</f>
        <v>0</v>
      </c>
      <c r="AR173" s="136" t="s">
        <v>97</v>
      </c>
      <c r="AT173" s="136" t="s">
        <v>79</v>
      </c>
      <c r="AU173" s="136" t="s">
        <v>22</v>
      </c>
      <c r="AY173" s="136" t="s">
        <v>151</v>
      </c>
      <c r="BK173" s="137">
        <f>SUM($BK$174:$BK$180)</f>
        <v>0</v>
      </c>
    </row>
    <row r="174" spans="2:65" s="6" customFormat="1" ht="27" customHeight="1">
      <c r="B174" s="23"/>
      <c r="C174" s="139" t="s">
        <v>205</v>
      </c>
      <c r="D174" s="139" t="s">
        <v>153</v>
      </c>
      <c r="E174" s="140" t="s">
        <v>206</v>
      </c>
      <c r="F174" s="240" t="s">
        <v>207</v>
      </c>
      <c r="G174" s="237"/>
      <c r="H174" s="237"/>
      <c r="I174" s="237"/>
      <c r="J174" s="141" t="s">
        <v>208</v>
      </c>
      <c r="K174" s="142">
        <v>14.08</v>
      </c>
      <c r="L174" s="236">
        <v>0</v>
      </c>
      <c r="M174" s="237"/>
      <c r="N174" s="238">
        <f>ROUND($L$174*$K$174,2)</f>
        <v>0</v>
      </c>
      <c r="O174" s="237"/>
      <c r="P174" s="237"/>
      <c r="Q174" s="237"/>
      <c r="R174" s="25"/>
      <c r="T174" s="143"/>
      <c r="U174" s="31" t="s">
        <v>45</v>
      </c>
      <c r="V174" s="24"/>
      <c r="W174" s="144">
        <f>$V$174*$K$174</f>
        <v>0</v>
      </c>
      <c r="X174" s="144">
        <v>4E-05</v>
      </c>
      <c r="Y174" s="144">
        <f>$X$174*$K$174</f>
        <v>0.0005632</v>
      </c>
      <c r="Z174" s="144">
        <v>0</v>
      </c>
      <c r="AA174" s="145">
        <f>$Z$174*$K$174</f>
        <v>0</v>
      </c>
      <c r="AR174" s="6" t="s">
        <v>191</v>
      </c>
      <c r="AT174" s="6" t="s">
        <v>153</v>
      </c>
      <c r="AU174" s="6" t="s">
        <v>97</v>
      </c>
      <c r="AY174" s="6" t="s">
        <v>151</v>
      </c>
      <c r="BE174" s="89">
        <f>IF($U$174="základní",$N$174,0)</f>
        <v>0</v>
      </c>
      <c r="BF174" s="89">
        <f>IF($U$174="snížená",$N$174,0)</f>
        <v>0</v>
      </c>
      <c r="BG174" s="89">
        <f>IF($U$174="zákl. přenesená",$N$174,0)</f>
        <v>0</v>
      </c>
      <c r="BH174" s="89">
        <f>IF($U$174="sníž. přenesená",$N$174,0)</f>
        <v>0</v>
      </c>
      <c r="BI174" s="89">
        <f>IF($U$174="nulová",$N$174,0)</f>
        <v>0</v>
      </c>
      <c r="BJ174" s="6" t="s">
        <v>22</v>
      </c>
      <c r="BK174" s="89">
        <f>ROUND($L$174*$K$174,2)</f>
        <v>0</v>
      </c>
      <c r="BL174" s="6" t="s">
        <v>191</v>
      </c>
      <c r="BM174" s="6" t="s">
        <v>209</v>
      </c>
    </row>
    <row r="175" spans="2:51" s="6" customFormat="1" ht="18.75" customHeight="1">
      <c r="B175" s="146"/>
      <c r="C175" s="147"/>
      <c r="D175" s="147"/>
      <c r="E175" s="147"/>
      <c r="F175" s="241" t="s">
        <v>210</v>
      </c>
      <c r="G175" s="242"/>
      <c r="H175" s="242"/>
      <c r="I175" s="242"/>
      <c r="J175" s="147"/>
      <c r="K175" s="147"/>
      <c r="L175" s="147"/>
      <c r="M175" s="147"/>
      <c r="N175" s="147"/>
      <c r="O175" s="147"/>
      <c r="P175" s="147"/>
      <c r="Q175" s="147"/>
      <c r="R175" s="148"/>
      <c r="T175" s="149"/>
      <c r="U175" s="147"/>
      <c r="V175" s="147"/>
      <c r="W175" s="147"/>
      <c r="X175" s="147"/>
      <c r="Y175" s="147"/>
      <c r="Z175" s="147"/>
      <c r="AA175" s="150"/>
      <c r="AT175" s="151" t="s">
        <v>160</v>
      </c>
      <c r="AU175" s="151" t="s">
        <v>97</v>
      </c>
      <c r="AV175" s="151" t="s">
        <v>22</v>
      </c>
      <c r="AW175" s="151" t="s">
        <v>106</v>
      </c>
      <c r="AX175" s="151" t="s">
        <v>80</v>
      </c>
      <c r="AY175" s="151" t="s">
        <v>151</v>
      </c>
    </row>
    <row r="176" spans="2:51" s="6" customFormat="1" ht="18.75" customHeight="1">
      <c r="B176" s="152"/>
      <c r="C176" s="153"/>
      <c r="D176" s="153"/>
      <c r="E176" s="153"/>
      <c r="F176" s="243" t="s">
        <v>211</v>
      </c>
      <c r="G176" s="244"/>
      <c r="H176" s="244"/>
      <c r="I176" s="244"/>
      <c r="J176" s="153"/>
      <c r="K176" s="154">
        <v>14.08</v>
      </c>
      <c r="L176" s="153"/>
      <c r="M176" s="153"/>
      <c r="N176" s="153"/>
      <c r="O176" s="153"/>
      <c r="P176" s="153"/>
      <c r="Q176" s="153"/>
      <c r="R176" s="155"/>
      <c r="T176" s="156"/>
      <c r="U176" s="153"/>
      <c r="V176" s="153"/>
      <c r="W176" s="153"/>
      <c r="X176" s="153"/>
      <c r="Y176" s="153"/>
      <c r="Z176" s="153"/>
      <c r="AA176" s="157"/>
      <c r="AT176" s="158" t="s">
        <v>160</v>
      </c>
      <c r="AU176" s="158" t="s">
        <v>97</v>
      </c>
      <c r="AV176" s="158" t="s">
        <v>97</v>
      </c>
      <c r="AW176" s="158" t="s">
        <v>106</v>
      </c>
      <c r="AX176" s="158" t="s">
        <v>22</v>
      </c>
      <c r="AY176" s="158" t="s">
        <v>151</v>
      </c>
    </row>
    <row r="177" spans="2:65" s="6" customFormat="1" ht="39" customHeight="1">
      <c r="B177" s="23"/>
      <c r="C177" s="139" t="s">
        <v>212</v>
      </c>
      <c r="D177" s="139" t="s">
        <v>153</v>
      </c>
      <c r="E177" s="140" t="s">
        <v>213</v>
      </c>
      <c r="F177" s="240" t="s">
        <v>214</v>
      </c>
      <c r="G177" s="237"/>
      <c r="H177" s="237"/>
      <c r="I177" s="237"/>
      <c r="J177" s="141" t="s">
        <v>156</v>
      </c>
      <c r="K177" s="142">
        <v>26.752</v>
      </c>
      <c r="L177" s="236">
        <v>0</v>
      </c>
      <c r="M177" s="237"/>
      <c r="N177" s="238">
        <f>ROUND($L$177*$K$177,2)</f>
        <v>0</v>
      </c>
      <c r="O177" s="237"/>
      <c r="P177" s="237"/>
      <c r="Q177" s="237"/>
      <c r="R177" s="25"/>
      <c r="T177" s="143"/>
      <c r="U177" s="31" t="s">
        <v>45</v>
      </c>
      <c r="V177" s="24"/>
      <c r="W177" s="144">
        <f>$V$177*$K$177</f>
        <v>0</v>
      </c>
      <c r="X177" s="144">
        <v>0.04657</v>
      </c>
      <c r="Y177" s="144">
        <f>$X$177*$K$177</f>
        <v>1.24584064</v>
      </c>
      <c r="Z177" s="144">
        <v>0</v>
      </c>
      <c r="AA177" s="145">
        <f>$Z$177*$K$177</f>
        <v>0</v>
      </c>
      <c r="AR177" s="6" t="s">
        <v>191</v>
      </c>
      <c r="AT177" s="6" t="s">
        <v>153</v>
      </c>
      <c r="AU177" s="6" t="s">
        <v>97</v>
      </c>
      <c r="AY177" s="6" t="s">
        <v>151</v>
      </c>
      <c r="BE177" s="89">
        <f>IF($U$177="základní",$N$177,0)</f>
        <v>0</v>
      </c>
      <c r="BF177" s="89">
        <f>IF($U$177="snížená",$N$177,0)</f>
        <v>0</v>
      </c>
      <c r="BG177" s="89">
        <f>IF($U$177="zákl. přenesená",$N$177,0)</f>
        <v>0</v>
      </c>
      <c r="BH177" s="89">
        <f>IF($U$177="sníž. přenesená",$N$177,0)</f>
        <v>0</v>
      </c>
      <c r="BI177" s="89">
        <f>IF($U$177="nulová",$N$177,0)</f>
        <v>0</v>
      </c>
      <c r="BJ177" s="6" t="s">
        <v>22</v>
      </c>
      <c r="BK177" s="89">
        <f>ROUND($L$177*$K$177,2)</f>
        <v>0</v>
      </c>
      <c r="BL177" s="6" t="s">
        <v>191</v>
      </c>
      <c r="BM177" s="6" t="s">
        <v>215</v>
      </c>
    </row>
    <row r="178" spans="2:51" s="6" customFormat="1" ht="18.75" customHeight="1">
      <c r="B178" s="146"/>
      <c r="C178" s="147"/>
      <c r="D178" s="147"/>
      <c r="E178" s="147"/>
      <c r="F178" s="241" t="s">
        <v>216</v>
      </c>
      <c r="G178" s="242"/>
      <c r="H178" s="242"/>
      <c r="I178" s="242"/>
      <c r="J178" s="147"/>
      <c r="K178" s="147"/>
      <c r="L178" s="147"/>
      <c r="M178" s="147"/>
      <c r="N178" s="147"/>
      <c r="O178" s="147"/>
      <c r="P178" s="147"/>
      <c r="Q178" s="147"/>
      <c r="R178" s="148"/>
      <c r="T178" s="149"/>
      <c r="U178" s="147"/>
      <c r="V178" s="147"/>
      <c r="W178" s="147"/>
      <c r="X178" s="147"/>
      <c r="Y178" s="147"/>
      <c r="Z178" s="147"/>
      <c r="AA178" s="150"/>
      <c r="AT178" s="151" t="s">
        <v>160</v>
      </c>
      <c r="AU178" s="151" t="s">
        <v>97</v>
      </c>
      <c r="AV178" s="151" t="s">
        <v>22</v>
      </c>
      <c r="AW178" s="151" t="s">
        <v>106</v>
      </c>
      <c r="AX178" s="151" t="s">
        <v>80</v>
      </c>
      <c r="AY178" s="151" t="s">
        <v>151</v>
      </c>
    </row>
    <row r="179" spans="2:51" s="6" customFormat="1" ht="18.75" customHeight="1">
      <c r="B179" s="152"/>
      <c r="C179" s="153"/>
      <c r="D179" s="153"/>
      <c r="E179" s="153"/>
      <c r="F179" s="243" t="s">
        <v>217</v>
      </c>
      <c r="G179" s="244"/>
      <c r="H179" s="244"/>
      <c r="I179" s="244"/>
      <c r="J179" s="153"/>
      <c r="K179" s="154">
        <v>26.752</v>
      </c>
      <c r="L179" s="153"/>
      <c r="M179" s="153"/>
      <c r="N179" s="153"/>
      <c r="O179" s="153"/>
      <c r="P179" s="153"/>
      <c r="Q179" s="153"/>
      <c r="R179" s="155"/>
      <c r="T179" s="156"/>
      <c r="U179" s="153"/>
      <c r="V179" s="153"/>
      <c r="W179" s="153"/>
      <c r="X179" s="153"/>
      <c r="Y179" s="153"/>
      <c r="Z179" s="153"/>
      <c r="AA179" s="157"/>
      <c r="AT179" s="158" t="s">
        <v>160</v>
      </c>
      <c r="AU179" s="158" t="s">
        <v>97</v>
      </c>
      <c r="AV179" s="158" t="s">
        <v>97</v>
      </c>
      <c r="AW179" s="158" t="s">
        <v>106</v>
      </c>
      <c r="AX179" s="158" t="s">
        <v>22</v>
      </c>
      <c r="AY179" s="158" t="s">
        <v>151</v>
      </c>
    </row>
    <row r="180" spans="2:65" s="6" customFormat="1" ht="27" customHeight="1">
      <c r="B180" s="23"/>
      <c r="C180" s="139" t="s">
        <v>218</v>
      </c>
      <c r="D180" s="139" t="s">
        <v>153</v>
      </c>
      <c r="E180" s="140" t="s">
        <v>219</v>
      </c>
      <c r="F180" s="240" t="s">
        <v>220</v>
      </c>
      <c r="G180" s="237"/>
      <c r="H180" s="237"/>
      <c r="I180" s="237"/>
      <c r="J180" s="141" t="s">
        <v>185</v>
      </c>
      <c r="K180" s="142">
        <v>1.246</v>
      </c>
      <c r="L180" s="236">
        <v>0</v>
      </c>
      <c r="M180" s="237"/>
      <c r="N180" s="238">
        <f>ROUND($L$180*$K$180,2)</f>
        <v>0</v>
      </c>
      <c r="O180" s="237"/>
      <c r="P180" s="237"/>
      <c r="Q180" s="237"/>
      <c r="R180" s="25"/>
      <c r="T180" s="143"/>
      <c r="U180" s="31" t="s">
        <v>45</v>
      </c>
      <c r="V180" s="24"/>
      <c r="W180" s="144">
        <f>$V$180*$K$180</f>
        <v>0</v>
      </c>
      <c r="X180" s="144">
        <v>0</v>
      </c>
      <c r="Y180" s="144">
        <f>$X$180*$K$180</f>
        <v>0</v>
      </c>
      <c r="Z180" s="144">
        <v>0</v>
      </c>
      <c r="AA180" s="145">
        <f>$Z$180*$K$180</f>
        <v>0</v>
      </c>
      <c r="AR180" s="6" t="s">
        <v>191</v>
      </c>
      <c r="AT180" s="6" t="s">
        <v>153</v>
      </c>
      <c r="AU180" s="6" t="s">
        <v>97</v>
      </c>
      <c r="AY180" s="6" t="s">
        <v>151</v>
      </c>
      <c r="BE180" s="89">
        <f>IF($U$180="základní",$N$180,0)</f>
        <v>0</v>
      </c>
      <c r="BF180" s="89">
        <f>IF($U$180="snížená",$N$180,0)</f>
        <v>0</v>
      </c>
      <c r="BG180" s="89">
        <f>IF($U$180="zákl. přenesená",$N$180,0)</f>
        <v>0</v>
      </c>
      <c r="BH180" s="89">
        <f>IF($U$180="sníž. přenesená",$N$180,0)</f>
        <v>0</v>
      </c>
      <c r="BI180" s="89">
        <f>IF($U$180="nulová",$N$180,0)</f>
        <v>0</v>
      </c>
      <c r="BJ180" s="6" t="s">
        <v>22</v>
      </c>
      <c r="BK180" s="89">
        <f>ROUND($L$180*$K$180,2)</f>
        <v>0</v>
      </c>
      <c r="BL180" s="6" t="s">
        <v>191</v>
      </c>
      <c r="BM180" s="6" t="s">
        <v>221</v>
      </c>
    </row>
    <row r="181" spans="2:63" s="128" customFormat="1" ht="30.75" customHeight="1">
      <c r="B181" s="129"/>
      <c r="C181" s="130"/>
      <c r="D181" s="138" t="s">
        <v>115</v>
      </c>
      <c r="E181" s="138"/>
      <c r="F181" s="138"/>
      <c r="G181" s="138"/>
      <c r="H181" s="138"/>
      <c r="I181" s="138"/>
      <c r="J181" s="138"/>
      <c r="K181" s="138"/>
      <c r="L181" s="138"/>
      <c r="M181" s="138"/>
      <c r="N181" s="232">
        <f>$BK$181</f>
        <v>0</v>
      </c>
      <c r="O181" s="231"/>
      <c r="P181" s="231"/>
      <c r="Q181" s="231"/>
      <c r="R181" s="132"/>
      <c r="T181" s="133"/>
      <c r="U181" s="130"/>
      <c r="V181" s="130"/>
      <c r="W181" s="134">
        <f>SUM($W$182:$W$188)</f>
        <v>0</v>
      </c>
      <c r="X181" s="130"/>
      <c r="Y181" s="134">
        <f>SUM($Y$182:$Y$188)</f>
        <v>0</v>
      </c>
      <c r="Z181" s="130"/>
      <c r="AA181" s="135">
        <f>SUM($AA$182:$AA$188)</f>
        <v>0.08208</v>
      </c>
      <c r="AR181" s="136" t="s">
        <v>97</v>
      </c>
      <c r="AT181" s="136" t="s">
        <v>79</v>
      </c>
      <c r="AU181" s="136" t="s">
        <v>22</v>
      </c>
      <c r="AY181" s="136" t="s">
        <v>151</v>
      </c>
      <c r="BK181" s="137">
        <f>SUM($BK$182:$BK$188)</f>
        <v>0</v>
      </c>
    </row>
    <row r="182" spans="2:65" s="6" customFormat="1" ht="27" customHeight="1">
      <c r="B182" s="23"/>
      <c r="C182" s="139" t="s">
        <v>157</v>
      </c>
      <c r="D182" s="139" t="s">
        <v>153</v>
      </c>
      <c r="E182" s="140" t="s">
        <v>222</v>
      </c>
      <c r="F182" s="240" t="s">
        <v>223</v>
      </c>
      <c r="G182" s="237"/>
      <c r="H182" s="237"/>
      <c r="I182" s="237"/>
      <c r="J182" s="141" t="s">
        <v>224</v>
      </c>
      <c r="K182" s="142">
        <v>1</v>
      </c>
      <c r="L182" s="236">
        <v>0</v>
      </c>
      <c r="M182" s="237"/>
      <c r="N182" s="238">
        <f>ROUND($L$182*$K$182,2)</f>
        <v>0</v>
      </c>
      <c r="O182" s="237"/>
      <c r="P182" s="237"/>
      <c r="Q182" s="237"/>
      <c r="R182" s="25"/>
      <c r="T182" s="143"/>
      <c r="U182" s="31" t="s">
        <v>45</v>
      </c>
      <c r="V182" s="24"/>
      <c r="W182" s="144">
        <f>$V$182*$K$182</f>
        <v>0</v>
      </c>
      <c r="X182" s="144">
        <v>0</v>
      </c>
      <c r="Y182" s="144">
        <f>$X$182*$K$182</f>
        <v>0</v>
      </c>
      <c r="Z182" s="144">
        <v>0.08208</v>
      </c>
      <c r="AA182" s="145">
        <f>$Z$182*$K$182</f>
        <v>0.08208</v>
      </c>
      <c r="AR182" s="6" t="s">
        <v>191</v>
      </c>
      <c r="AT182" s="6" t="s">
        <v>153</v>
      </c>
      <c r="AU182" s="6" t="s">
        <v>97</v>
      </c>
      <c r="AY182" s="6" t="s">
        <v>151</v>
      </c>
      <c r="BE182" s="89">
        <f>IF($U$182="základní",$N$182,0)</f>
        <v>0</v>
      </c>
      <c r="BF182" s="89">
        <f>IF($U$182="snížená",$N$182,0)</f>
        <v>0</v>
      </c>
      <c r="BG182" s="89">
        <f>IF($U$182="zákl. přenesená",$N$182,0)</f>
        <v>0</v>
      </c>
      <c r="BH182" s="89">
        <f>IF($U$182="sníž. přenesená",$N$182,0)</f>
        <v>0</v>
      </c>
      <c r="BI182" s="89">
        <f>IF($U$182="nulová",$N$182,0)</f>
        <v>0</v>
      </c>
      <c r="BJ182" s="6" t="s">
        <v>22</v>
      </c>
      <c r="BK182" s="89">
        <f>ROUND($L$182*$K$182,2)</f>
        <v>0</v>
      </c>
      <c r="BL182" s="6" t="s">
        <v>191</v>
      </c>
      <c r="BM182" s="6" t="s">
        <v>225</v>
      </c>
    </row>
    <row r="183" spans="2:51" s="6" customFormat="1" ht="18.75" customHeight="1">
      <c r="B183" s="146"/>
      <c r="C183" s="147"/>
      <c r="D183" s="147"/>
      <c r="E183" s="147"/>
      <c r="F183" s="241" t="s">
        <v>226</v>
      </c>
      <c r="G183" s="242"/>
      <c r="H183" s="242"/>
      <c r="I183" s="242"/>
      <c r="J183" s="147"/>
      <c r="K183" s="147"/>
      <c r="L183" s="147"/>
      <c r="M183" s="147"/>
      <c r="N183" s="147"/>
      <c r="O183" s="147"/>
      <c r="P183" s="147"/>
      <c r="Q183" s="147"/>
      <c r="R183" s="148"/>
      <c r="T183" s="149"/>
      <c r="U183" s="147"/>
      <c r="V183" s="147"/>
      <c r="W183" s="147"/>
      <c r="X183" s="147"/>
      <c r="Y183" s="147"/>
      <c r="Z183" s="147"/>
      <c r="AA183" s="150"/>
      <c r="AT183" s="151" t="s">
        <v>160</v>
      </c>
      <c r="AU183" s="151" t="s">
        <v>97</v>
      </c>
      <c r="AV183" s="151" t="s">
        <v>22</v>
      </c>
      <c r="AW183" s="151" t="s">
        <v>106</v>
      </c>
      <c r="AX183" s="151" t="s">
        <v>80</v>
      </c>
      <c r="AY183" s="151" t="s">
        <v>151</v>
      </c>
    </row>
    <row r="184" spans="2:51" s="6" customFormat="1" ht="18.75" customHeight="1">
      <c r="B184" s="152"/>
      <c r="C184" s="153"/>
      <c r="D184" s="153"/>
      <c r="E184" s="153"/>
      <c r="F184" s="243" t="s">
        <v>22</v>
      </c>
      <c r="G184" s="244"/>
      <c r="H184" s="244"/>
      <c r="I184" s="244"/>
      <c r="J184" s="153"/>
      <c r="K184" s="154">
        <v>1</v>
      </c>
      <c r="L184" s="153"/>
      <c r="M184" s="153"/>
      <c r="N184" s="153"/>
      <c r="O184" s="153"/>
      <c r="P184" s="153"/>
      <c r="Q184" s="153"/>
      <c r="R184" s="155"/>
      <c r="T184" s="156"/>
      <c r="U184" s="153"/>
      <c r="V184" s="153"/>
      <c r="W184" s="153"/>
      <c r="X184" s="153"/>
      <c r="Y184" s="153"/>
      <c r="Z184" s="153"/>
      <c r="AA184" s="157"/>
      <c r="AT184" s="158" t="s">
        <v>160</v>
      </c>
      <c r="AU184" s="158" t="s">
        <v>97</v>
      </c>
      <c r="AV184" s="158" t="s">
        <v>97</v>
      </c>
      <c r="AW184" s="158" t="s">
        <v>106</v>
      </c>
      <c r="AX184" s="158" t="s">
        <v>22</v>
      </c>
      <c r="AY184" s="158" t="s">
        <v>151</v>
      </c>
    </row>
    <row r="185" spans="2:65" s="6" customFormat="1" ht="15.75" customHeight="1">
      <c r="B185" s="23"/>
      <c r="C185" s="139" t="s">
        <v>227</v>
      </c>
      <c r="D185" s="139" t="s">
        <v>153</v>
      </c>
      <c r="E185" s="140" t="s">
        <v>228</v>
      </c>
      <c r="F185" s="240" t="s">
        <v>229</v>
      </c>
      <c r="G185" s="237"/>
      <c r="H185" s="237"/>
      <c r="I185" s="237"/>
      <c r="J185" s="141" t="s">
        <v>197</v>
      </c>
      <c r="K185" s="142">
        <v>1</v>
      </c>
      <c r="L185" s="236">
        <v>0</v>
      </c>
      <c r="M185" s="237"/>
      <c r="N185" s="238">
        <f>ROUND($L$185*$K$185,2)</f>
        <v>0</v>
      </c>
      <c r="O185" s="237"/>
      <c r="P185" s="237"/>
      <c r="Q185" s="237"/>
      <c r="R185" s="25"/>
      <c r="T185" s="143"/>
      <c r="U185" s="31" t="s">
        <v>45</v>
      </c>
      <c r="V185" s="24"/>
      <c r="W185" s="144">
        <f>$V$185*$K$185</f>
        <v>0</v>
      </c>
      <c r="X185" s="144">
        <v>0</v>
      </c>
      <c r="Y185" s="144">
        <f>$X$185*$K$185</f>
        <v>0</v>
      </c>
      <c r="Z185" s="144">
        <v>0</v>
      </c>
      <c r="AA185" s="145">
        <f>$Z$185*$K$185</f>
        <v>0</v>
      </c>
      <c r="AR185" s="6" t="s">
        <v>191</v>
      </c>
      <c r="AT185" s="6" t="s">
        <v>153</v>
      </c>
      <c r="AU185" s="6" t="s">
        <v>97</v>
      </c>
      <c r="AY185" s="6" t="s">
        <v>151</v>
      </c>
      <c r="BE185" s="89">
        <f>IF($U$185="základní",$N$185,0)</f>
        <v>0</v>
      </c>
      <c r="BF185" s="89">
        <f>IF($U$185="snížená",$N$185,0)</f>
        <v>0</v>
      </c>
      <c r="BG185" s="89">
        <f>IF($U$185="zákl. přenesená",$N$185,0)</f>
        <v>0</v>
      </c>
      <c r="BH185" s="89">
        <f>IF($U$185="sníž. přenesená",$N$185,0)</f>
        <v>0</v>
      </c>
      <c r="BI185" s="89">
        <f>IF($U$185="nulová",$N$185,0)</f>
        <v>0</v>
      </c>
      <c r="BJ185" s="6" t="s">
        <v>22</v>
      </c>
      <c r="BK185" s="89">
        <f>ROUND($L$185*$K$185,2)</f>
        <v>0</v>
      </c>
      <c r="BL185" s="6" t="s">
        <v>191</v>
      </c>
      <c r="BM185" s="6" t="s">
        <v>230</v>
      </c>
    </row>
    <row r="186" spans="2:51" s="6" customFormat="1" ht="18.75" customHeight="1">
      <c r="B186" s="146"/>
      <c r="C186" s="147"/>
      <c r="D186" s="147"/>
      <c r="E186" s="147"/>
      <c r="F186" s="241" t="s">
        <v>231</v>
      </c>
      <c r="G186" s="242"/>
      <c r="H186" s="242"/>
      <c r="I186" s="242"/>
      <c r="J186" s="147"/>
      <c r="K186" s="147"/>
      <c r="L186" s="147"/>
      <c r="M186" s="147"/>
      <c r="N186" s="147"/>
      <c r="O186" s="147"/>
      <c r="P186" s="147"/>
      <c r="Q186" s="147"/>
      <c r="R186" s="148"/>
      <c r="T186" s="149"/>
      <c r="U186" s="147"/>
      <c r="V186" s="147"/>
      <c r="W186" s="147"/>
      <c r="X186" s="147"/>
      <c r="Y186" s="147"/>
      <c r="Z186" s="147"/>
      <c r="AA186" s="150"/>
      <c r="AT186" s="151" t="s">
        <v>160</v>
      </c>
      <c r="AU186" s="151" t="s">
        <v>97</v>
      </c>
      <c r="AV186" s="151" t="s">
        <v>22</v>
      </c>
      <c r="AW186" s="151" t="s">
        <v>106</v>
      </c>
      <c r="AX186" s="151" t="s">
        <v>80</v>
      </c>
      <c r="AY186" s="151" t="s">
        <v>151</v>
      </c>
    </row>
    <row r="187" spans="2:51" s="6" customFormat="1" ht="18.75" customHeight="1">
      <c r="B187" s="152"/>
      <c r="C187" s="153"/>
      <c r="D187" s="153"/>
      <c r="E187" s="153"/>
      <c r="F187" s="243" t="s">
        <v>22</v>
      </c>
      <c r="G187" s="244"/>
      <c r="H187" s="244"/>
      <c r="I187" s="244"/>
      <c r="J187" s="153"/>
      <c r="K187" s="154">
        <v>1</v>
      </c>
      <c r="L187" s="153"/>
      <c r="M187" s="153"/>
      <c r="N187" s="153"/>
      <c r="O187" s="153"/>
      <c r="P187" s="153"/>
      <c r="Q187" s="153"/>
      <c r="R187" s="155"/>
      <c r="T187" s="156"/>
      <c r="U187" s="153"/>
      <c r="V187" s="153"/>
      <c r="W187" s="153"/>
      <c r="X187" s="153"/>
      <c r="Y187" s="153"/>
      <c r="Z187" s="153"/>
      <c r="AA187" s="157"/>
      <c r="AT187" s="158" t="s">
        <v>160</v>
      </c>
      <c r="AU187" s="158" t="s">
        <v>97</v>
      </c>
      <c r="AV187" s="158" t="s">
        <v>97</v>
      </c>
      <c r="AW187" s="158" t="s">
        <v>106</v>
      </c>
      <c r="AX187" s="158" t="s">
        <v>22</v>
      </c>
      <c r="AY187" s="158" t="s">
        <v>151</v>
      </c>
    </row>
    <row r="188" spans="2:65" s="6" customFormat="1" ht="27" customHeight="1">
      <c r="B188" s="23"/>
      <c r="C188" s="139" t="s">
        <v>232</v>
      </c>
      <c r="D188" s="139" t="s">
        <v>153</v>
      </c>
      <c r="E188" s="140" t="s">
        <v>233</v>
      </c>
      <c r="F188" s="240" t="s">
        <v>234</v>
      </c>
      <c r="G188" s="237"/>
      <c r="H188" s="237"/>
      <c r="I188" s="237"/>
      <c r="J188" s="141" t="s">
        <v>235</v>
      </c>
      <c r="K188" s="166">
        <v>0</v>
      </c>
      <c r="L188" s="236">
        <v>0</v>
      </c>
      <c r="M188" s="237"/>
      <c r="N188" s="238">
        <f>ROUND($L$188*$K$188,2)</f>
        <v>0</v>
      </c>
      <c r="O188" s="237"/>
      <c r="P188" s="237"/>
      <c r="Q188" s="237"/>
      <c r="R188" s="25"/>
      <c r="T188" s="143"/>
      <c r="U188" s="31" t="s">
        <v>45</v>
      </c>
      <c r="V188" s="24"/>
      <c r="W188" s="144">
        <f>$V$188*$K$188</f>
        <v>0</v>
      </c>
      <c r="X188" s="144">
        <v>0</v>
      </c>
      <c r="Y188" s="144">
        <f>$X$188*$K$188</f>
        <v>0</v>
      </c>
      <c r="Z188" s="144">
        <v>0</v>
      </c>
      <c r="AA188" s="145">
        <f>$Z$188*$K$188</f>
        <v>0</v>
      </c>
      <c r="AR188" s="6" t="s">
        <v>191</v>
      </c>
      <c r="AT188" s="6" t="s">
        <v>153</v>
      </c>
      <c r="AU188" s="6" t="s">
        <v>97</v>
      </c>
      <c r="AY188" s="6" t="s">
        <v>151</v>
      </c>
      <c r="BE188" s="89">
        <f>IF($U$188="základní",$N$188,0)</f>
        <v>0</v>
      </c>
      <c r="BF188" s="89">
        <f>IF($U$188="snížená",$N$188,0)</f>
        <v>0</v>
      </c>
      <c r="BG188" s="89">
        <f>IF($U$188="zákl. přenesená",$N$188,0)</f>
        <v>0</v>
      </c>
      <c r="BH188" s="89">
        <f>IF($U$188="sníž. přenesená",$N$188,0)</f>
        <v>0</v>
      </c>
      <c r="BI188" s="89">
        <f>IF($U$188="nulová",$N$188,0)</f>
        <v>0</v>
      </c>
      <c r="BJ188" s="6" t="s">
        <v>22</v>
      </c>
      <c r="BK188" s="89">
        <f>ROUND($L$188*$K$188,2)</f>
        <v>0</v>
      </c>
      <c r="BL188" s="6" t="s">
        <v>191</v>
      </c>
      <c r="BM188" s="6" t="s">
        <v>236</v>
      </c>
    </row>
    <row r="189" spans="2:63" s="128" customFormat="1" ht="30.75" customHeight="1">
      <c r="B189" s="129"/>
      <c r="C189" s="130"/>
      <c r="D189" s="138" t="s">
        <v>116</v>
      </c>
      <c r="E189" s="138"/>
      <c r="F189" s="138"/>
      <c r="G189" s="138"/>
      <c r="H189" s="138"/>
      <c r="I189" s="138"/>
      <c r="J189" s="138"/>
      <c r="K189" s="138"/>
      <c r="L189" s="138"/>
      <c r="M189" s="138"/>
      <c r="N189" s="232">
        <f>$BK$189</f>
        <v>0</v>
      </c>
      <c r="O189" s="231"/>
      <c r="P189" s="231"/>
      <c r="Q189" s="231"/>
      <c r="R189" s="132"/>
      <c r="T189" s="133"/>
      <c r="U189" s="130"/>
      <c r="V189" s="130"/>
      <c r="W189" s="134">
        <f>SUM($W$190:$W$198)</f>
        <v>0</v>
      </c>
      <c r="X189" s="130"/>
      <c r="Y189" s="134">
        <f>SUM($Y$190:$Y$198)</f>
        <v>0</v>
      </c>
      <c r="Z189" s="130"/>
      <c r="AA189" s="135">
        <f>SUM($AA$190:$AA$198)</f>
        <v>0.12094650000000001</v>
      </c>
      <c r="AR189" s="136" t="s">
        <v>97</v>
      </c>
      <c r="AT189" s="136" t="s">
        <v>79</v>
      </c>
      <c r="AU189" s="136" t="s">
        <v>22</v>
      </c>
      <c r="AY189" s="136" t="s">
        <v>151</v>
      </c>
      <c r="BK189" s="137">
        <f>SUM($BK$190:$BK$198)</f>
        <v>0</v>
      </c>
    </row>
    <row r="190" spans="2:65" s="6" customFormat="1" ht="27" customHeight="1">
      <c r="B190" s="23"/>
      <c r="C190" s="139" t="s">
        <v>237</v>
      </c>
      <c r="D190" s="139" t="s">
        <v>153</v>
      </c>
      <c r="E190" s="140" t="s">
        <v>238</v>
      </c>
      <c r="F190" s="240" t="s">
        <v>239</v>
      </c>
      <c r="G190" s="237"/>
      <c r="H190" s="237"/>
      <c r="I190" s="237"/>
      <c r="J190" s="141" t="s">
        <v>208</v>
      </c>
      <c r="K190" s="142">
        <v>41.85</v>
      </c>
      <c r="L190" s="236">
        <v>0</v>
      </c>
      <c r="M190" s="237"/>
      <c r="N190" s="238">
        <f>ROUND($L$190*$K$190,2)</f>
        <v>0</v>
      </c>
      <c r="O190" s="237"/>
      <c r="P190" s="237"/>
      <c r="Q190" s="237"/>
      <c r="R190" s="25"/>
      <c r="T190" s="143"/>
      <c r="U190" s="31" t="s">
        <v>45</v>
      </c>
      <c r="V190" s="24"/>
      <c r="W190" s="144">
        <f>$V$190*$K$190</f>
        <v>0</v>
      </c>
      <c r="X190" s="144">
        <v>0</v>
      </c>
      <c r="Y190" s="144">
        <f>$X$190*$K$190</f>
        <v>0</v>
      </c>
      <c r="Z190" s="144">
        <v>0.00289</v>
      </c>
      <c r="AA190" s="145">
        <f>$Z$190*$K$190</f>
        <v>0.12094650000000001</v>
      </c>
      <c r="AR190" s="6" t="s">
        <v>191</v>
      </c>
      <c r="AT190" s="6" t="s">
        <v>153</v>
      </c>
      <c r="AU190" s="6" t="s">
        <v>97</v>
      </c>
      <c r="AY190" s="6" t="s">
        <v>151</v>
      </c>
      <c r="BE190" s="89">
        <f>IF($U$190="základní",$N$190,0)</f>
        <v>0</v>
      </c>
      <c r="BF190" s="89">
        <f>IF($U$190="snížená",$N$190,0)</f>
        <v>0</v>
      </c>
      <c r="BG190" s="89">
        <f>IF($U$190="zákl. přenesená",$N$190,0)</f>
        <v>0</v>
      </c>
      <c r="BH190" s="89">
        <f>IF($U$190="sníž. přenesená",$N$190,0)</f>
        <v>0</v>
      </c>
      <c r="BI190" s="89">
        <f>IF($U$190="nulová",$N$190,0)</f>
        <v>0</v>
      </c>
      <c r="BJ190" s="6" t="s">
        <v>22</v>
      </c>
      <c r="BK190" s="89">
        <f>ROUND($L$190*$K$190,2)</f>
        <v>0</v>
      </c>
      <c r="BL190" s="6" t="s">
        <v>191</v>
      </c>
      <c r="BM190" s="6" t="s">
        <v>240</v>
      </c>
    </row>
    <row r="191" spans="2:51" s="6" customFormat="1" ht="18.75" customHeight="1">
      <c r="B191" s="146"/>
      <c r="C191" s="147"/>
      <c r="D191" s="147"/>
      <c r="E191" s="147"/>
      <c r="F191" s="241" t="s">
        <v>241</v>
      </c>
      <c r="G191" s="242"/>
      <c r="H191" s="242"/>
      <c r="I191" s="242"/>
      <c r="J191" s="147"/>
      <c r="K191" s="147"/>
      <c r="L191" s="147"/>
      <c r="M191" s="147"/>
      <c r="N191" s="147"/>
      <c r="O191" s="147"/>
      <c r="P191" s="147"/>
      <c r="Q191" s="147"/>
      <c r="R191" s="148"/>
      <c r="T191" s="149"/>
      <c r="U191" s="147"/>
      <c r="V191" s="147"/>
      <c r="W191" s="147"/>
      <c r="X191" s="147"/>
      <c r="Y191" s="147"/>
      <c r="Z191" s="147"/>
      <c r="AA191" s="150"/>
      <c r="AT191" s="151" t="s">
        <v>160</v>
      </c>
      <c r="AU191" s="151" t="s">
        <v>97</v>
      </c>
      <c r="AV191" s="151" t="s">
        <v>22</v>
      </c>
      <c r="AW191" s="151" t="s">
        <v>106</v>
      </c>
      <c r="AX191" s="151" t="s">
        <v>80</v>
      </c>
      <c r="AY191" s="151" t="s">
        <v>151</v>
      </c>
    </row>
    <row r="192" spans="2:51" s="6" customFormat="1" ht="18.75" customHeight="1">
      <c r="B192" s="146"/>
      <c r="C192" s="147"/>
      <c r="D192" s="147"/>
      <c r="E192" s="147"/>
      <c r="F192" s="241" t="s">
        <v>242</v>
      </c>
      <c r="G192" s="242"/>
      <c r="H192" s="242"/>
      <c r="I192" s="242"/>
      <c r="J192" s="147"/>
      <c r="K192" s="147"/>
      <c r="L192" s="147"/>
      <c r="M192" s="147"/>
      <c r="N192" s="147"/>
      <c r="O192" s="147"/>
      <c r="P192" s="147"/>
      <c r="Q192" s="147"/>
      <c r="R192" s="148"/>
      <c r="T192" s="149"/>
      <c r="U192" s="147"/>
      <c r="V192" s="147"/>
      <c r="W192" s="147"/>
      <c r="X192" s="147"/>
      <c r="Y192" s="147"/>
      <c r="Z192" s="147"/>
      <c r="AA192" s="150"/>
      <c r="AT192" s="151" t="s">
        <v>160</v>
      </c>
      <c r="AU192" s="151" t="s">
        <v>97</v>
      </c>
      <c r="AV192" s="151" t="s">
        <v>22</v>
      </c>
      <c r="AW192" s="151" t="s">
        <v>106</v>
      </c>
      <c r="AX192" s="151" t="s">
        <v>80</v>
      </c>
      <c r="AY192" s="151" t="s">
        <v>151</v>
      </c>
    </row>
    <row r="193" spans="2:51" s="6" customFormat="1" ht="18.75" customHeight="1">
      <c r="B193" s="152"/>
      <c r="C193" s="153"/>
      <c r="D193" s="153"/>
      <c r="E193" s="153"/>
      <c r="F193" s="243" t="s">
        <v>243</v>
      </c>
      <c r="G193" s="244"/>
      <c r="H193" s="244"/>
      <c r="I193" s="244"/>
      <c r="J193" s="153"/>
      <c r="K193" s="154">
        <v>7.04</v>
      </c>
      <c r="L193" s="153"/>
      <c r="M193" s="153"/>
      <c r="N193" s="153"/>
      <c r="O193" s="153"/>
      <c r="P193" s="153"/>
      <c r="Q193" s="153"/>
      <c r="R193" s="155"/>
      <c r="T193" s="156"/>
      <c r="U193" s="153"/>
      <c r="V193" s="153"/>
      <c r="W193" s="153"/>
      <c r="X193" s="153"/>
      <c r="Y193" s="153"/>
      <c r="Z193" s="153"/>
      <c r="AA193" s="157"/>
      <c r="AT193" s="158" t="s">
        <v>160</v>
      </c>
      <c r="AU193" s="158" t="s">
        <v>97</v>
      </c>
      <c r="AV193" s="158" t="s">
        <v>97</v>
      </c>
      <c r="AW193" s="158" t="s">
        <v>106</v>
      </c>
      <c r="AX193" s="158" t="s">
        <v>80</v>
      </c>
      <c r="AY193" s="158" t="s">
        <v>151</v>
      </c>
    </row>
    <row r="194" spans="2:51" s="6" customFormat="1" ht="18.75" customHeight="1">
      <c r="B194" s="152"/>
      <c r="C194" s="153"/>
      <c r="D194" s="153"/>
      <c r="E194" s="153"/>
      <c r="F194" s="243" t="s">
        <v>244</v>
      </c>
      <c r="G194" s="244"/>
      <c r="H194" s="244"/>
      <c r="I194" s="244"/>
      <c r="J194" s="153"/>
      <c r="K194" s="154">
        <v>13.735</v>
      </c>
      <c r="L194" s="153"/>
      <c r="M194" s="153"/>
      <c r="N194" s="153"/>
      <c r="O194" s="153"/>
      <c r="P194" s="153"/>
      <c r="Q194" s="153"/>
      <c r="R194" s="155"/>
      <c r="T194" s="156"/>
      <c r="U194" s="153"/>
      <c r="V194" s="153"/>
      <c r="W194" s="153"/>
      <c r="X194" s="153"/>
      <c r="Y194" s="153"/>
      <c r="Z194" s="153"/>
      <c r="AA194" s="157"/>
      <c r="AT194" s="158" t="s">
        <v>160</v>
      </c>
      <c r="AU194" s="158" t="s">
        <v>97</v>
      </c>
      <c r="AV194" s="158" t="s">
        <v>97</v>
      </c>
      <c r="AW194" s="158" t="s">
        <v>106</v>
      </c>
      <c r="AX194" s="158" t="s">
        <v>80</v>
      </c>
      <c r="AY194" s="158" t="s">
        <v>151</v>
      </c>
    </row>
    <row r="195" spans="2:51" s="6" customFormat="1" ht="18.75" customHeight="1">
      <c r="B195" s="152"/>
      <c r="C195" s="153"/>
      <c r="D195" s="153"/>
      <c r="E195" s="153"/>
      <c r="F195" s="243" t="s">
        <v>245</v>
      </c>
      <c r="G195" s="244"/>
      <c r="H195" s="244"/>
      <c r="I195" s="244"/>
      <c r="J195" s="153"/>
      <c r="K195" s="154">
        <v>7.34</v>
      </c>
      <c r="L195" s="153"/>
      <c r="M195" s="153"/>
      <c r="N195" s="153"/>
      <c r="O195" s="153"/>
      <c r="P195" s="153"/>
      <c r="Q195" s="153"/>
      <c r="R195" s="155"/>
      <c r="T195" s="156"/>
      <c r="U195" s="153"/>
      <c r="V195" s="153"/>
      <c r="W195" s="153"/>
      <c r="X195" s="153"/>
      <c r="Y195" s="153"/>
      <c r="Z195" s="153"/>
      <c r="AA195" s="157"/>
      <c r="AT195" s="158" t="s">
        <v>160</v>
      </c>
      <c r="AU195" s="158" t="s">
        <v>97</v>
      </c>
      <c r="AV195" s="158" t="s">
        <v>97</v>
      </c>
      <c r="AW195" s="158" t="s">
        <v>106</v>
      </c>
      <c r="AX195" s="158" t="s">
        <v>80</v>
      </c>
      <c r="AY195" s="158" t="s">
        <v>151</v>
      </c>
    </row>
    <row r="196" spans="2:51" s="6" customFormat="1" ht="18.75" customHeight="1">
      <c r="B196" s="152"/>
      <c r="C196" s="153"/>
      <c r="D196" s="153"/>
      <c r="E196" s="153"/>
      <c r="F196" s="243" t="s">
        <v>246</v>
      </c>
      <c r="G196" s="244"/>
      <c r="H196" s="244"/>
      <c r="I196" s="244"/>
      <c r="J196" s="153"/>
      <c r="K196" s="154">
        <v>13.735</v>
      </c>
      <c r="L196" s="153"/>
      <c r="M196" s="153"/>
      <c r="N196" s="153"/>
      <c r="O196" s="153"/>
      <c r="P196" s="153"/>
      <c r="Q196" s="153"/>
      <c r="R196" s="155"/>
      <c r="T196" s="156"/>
      <c r="U196" s="153"/>
      <c r="V196" s="153"/>
      <c r="W196" s="153"/>
      <c r="X196" s="153"/>
      <c r="Y196" s="153"/>
      <c r="Z196" s="153"/>
      <c r="AA196" s="157"/>
      <c r="AT196" s="158" t="s">
        <v>160</v>
      </c>
      <c r="AU196" s="158" t="s">
        <v>97</v>
      </c>
      <c r="AV196" s="158" t="s">
        <v>97</v>
      </c>
      <c r="AW196" s="158" t="s">
        <v>106</v>
      </c>
      <c r="AX196" s="158" t="s">
        <v>80</v>
      </c>
      <c r="AY196" s="158" t="s">
        <v>151</v>
      </c>
    </row>
    <row r="197" spans="2:51" s="6" customFormat="1" ht="18.75" customHeight="1">
      <c r="B197" s="159"/>
      <c r="C197" s="160"/>
      <c r="D197" s="160"/>
      <c r="E197" s="160"/>
      <c r="F197" s="251" t="s">
        <v>170</v>
      </c>
      <c r="G197" s="252"/>
      <c r="H197" s="252"/>
      <c r="I197" s="252"/>
      <c r="J197" s="160"/>
      <c r="K197" s="161">
        <v>41.85</v>
      </c>
      <c r="L197" s="160"/>
      <c r="M197" s="160"/>
      <c r="N197" s="160"/>
      <c r="O197" s="160"/>
      <c r="P197" s="160"/>
      <c r="Q197" s="160"/>
      <c r="R197" s="162"/>
      <c r="T197" s="163"/>
      <c r="U197" s="160"/>
      <c r="V197" s="160"/>
      <c r="W197" s="160"/>
      <c r="X197" s="160"/>
      <c r="Y197" s="160"/>
      <c r="Z197" s="160"/>
      <c r="AA197" s="164"/>
      <c r="AT197" s="165" t="s">
        <v>160</v>
      </c>
      <c r="AU197" s="165" t="s">
        <v>97</v>
      </c>
      <c r="AV197" s="165" t="s">
        <v>157</v>
      </c>
      <c r="AW197" s="165" t="s">
        <v>106</v>
      </c>
      <c r="AX197" s="165" t="s">
        <v>22</v>
      </c>
      <c r="AY197" s="165" t="s">
        <v>151</v>
      </c>
    </row>
    <row r="198" spans="2:65" s="6" customFormat="1" ht="27" customHeight="1">
      <c r="B198" s="23"/>
      <c r="C198" s="139" t="s">
        <v>247</v>
      </c>
      <c r="D198" s="139" t="s">
        <v>153</v>
      </c>
      <c r="E198" s="140" t="s">
        <v>248</v>
      </c>
      <c r="F198" s="240" t="s">
        <v>249</v>
      </c>
      <c r="G198" s="237"/>
      <c r="H198" s="237"/>
      <c r="I198" s="237"/>
      <c r="J198" s="141" t="s">
        <v>235</v>
      </c>
      <c r="K198" s="166">
        <v>0</v>
      </c>
      <c r="L198" s="236">
        <v>0</v>
      </c>
      <c r="M198" s="237"/>
      <c r="N198" s="238">
        <f>ROUND($L$198*$K$198,2)</f>
        <v>0</v>
      </c>
      <c r="O198" s="237"/>
      <c r="P198" s="237"/>
      <c r="Q198" s="237"/>
      <c r="R198" s="25"/>
      <c r="T198" s="143"/>
      <c r="U198" s="31" t="s">
        <v>45</v>
      </c>
      <c r="V198" s="24"/>
      <c r="W198" s="144">
        <f>$V$198*$K$198</f>
        <v>0</v>
      </c>
      <c r="X198" s="144">
        <v>0</v>
      </c>
      <c r="Y198" s="144">
        <f>$X$198*$K$198</f>
        <v>0</v>
      </c>
      <c r="Z198" s="144">
        <v>0</v>
      </c>
      <c r="AA198" s="145">
        <f>$Z$198*$K$198</f>
        <v>0</v>
      </c>
      <c r="AR198" s="6" t="s">
        <v>191</v>
      </c>
      <c r="AT198" s="6" t="s">
        <v>153</v>
      </c>
      <c r="AU198" s="6" t="s">
        <v>97</v>
      </c>
      <c r="AY198" s="6" t="s">
        <v>151</v>
      </c>
      <c r="BE198" s="89">
        <f>IF($U$198="základní",$N$198,0)</f>
        <v>0</v>
      </c>
      <c r="BF198" s="89">
        <f>IF($U$198="snížená",$N$198,0)</f>
        <v>0</v>
      </c>
      <c r="BG198" s="89">
        <f>IF($U$198="zákl. přenesená",$N$198,0)</f>
        <v>0</v>
      </c>
      <c r="BH198" s="89">
        <f>IF($U$198="sníž. přenesená",$N$198,0)</f>
        <v>0</v>
      </c>
      <c r="BI198" s="89">
        <f>IF($U$198="nulová",$N$198,0)</f>
        <v>0</v>
      </c>
      <c r="BJ198" s="6" t="s">
        <v>22</v>
      </c>
      <c r="BK198" s="89">
        <f>ROUND($L$198*$K$198,2)</f>
        <v>0</v>
      </c>
      <c r="BL198" s="6" t="s">
        <v>191</v>
      </c>
      <c r="BM198" s="6" t="s">
        <v>250</v>
      </c>
    </row>
    <row r="199" spans="2:63" s="128" customFormat="1" ht="30.75" customHeight="1">
      <c r="B199" s="129"/>
      <c r="C199" s="130"/>
      <c r="D199" s="138" t="s">
        <v>117</v>
      </c>
      <c r="E199" s="138"/>
      <c r="F199" s="138"/>
      <c r="G199" s="138"/>
      <c r="H199" s="138"/>
      <c r="I199" s="138"/>
      <c r="J199" s="138"/>
      <c r="K199" s="138"/>
      <c r="L199" s="138"/>
      <c r="M199" s="138"/>
      <c r="N199" s="232">
        <f>$BK$199</f>
        <v>0</v>
      </c>
      <c r="O199" s="231"/>
      <c r="P199" s="231"/>
      <c r="Q199" s="231"/>
      <c r="R199" s="132"/>
      <c r="T199" s="133"/>
      <c r="U199" s="130"/>
      <c r="V199" s="130"/>
      <c r="W199" s="134">
        <f>SUM($W$200:$W$247)</f>
        <v>0</v>
      </c>
      <c r="X199" s="130"/>
      <c r="Y199" s="134">
        <f>SUM($Y$200:$Y$247)</f>
        <v>0.7600462999999998</v>
      </c>
      <c r="Z199" s="130"/>
      <c r="AA199" s="135">
        <f>SUM($AA$200:$AA$247)</f>
        <v>0.25025</v>
      </c>
      <c r="AR199" s="136" t="s">
        <v>97</v>
      </c>
      <c r="AT199" s="136" t="s">
        <v>79</v>
      </c>
      <c r="AU199" s="136" t="s">
        <v>22</v>
      </c>
      <c r="AY199" s="136" t="s">
        <v>151</v>
      </c>
      <c r="BK199" s="137">
        <f>SUM($BK$200:$BK$247)</f>
        <v>0</v>
      </c>
    </row>
    <row r="200" spans="2:65" s="6" customFormat="1" ht="27" customHeight="1">
      <c r="B200" s="23"/>
      <c r="C200" s="139" t="s">
        <v>251</v>
      </c>
      <c r="D200" s="139" t="s">
        <v>153</v>
      </c>
      <c r="E200" s="140" t="s">
        <v>252</v>
      </c>
      <c r="F200" s="240" t="s">
        <v>253</v>
      </c>
      <c r="G200" s="237"/>
      <c r="H200" s="237"/>
      <c r="I200" s="237"/>
      <c r="J200" s="141" t="s">
        <v>156</v>
      </c>
      <c r="K200" s="142">
        <v>100.1</v>
      </c>
      <c r="L200" s="236">
        <v>0</v>
      </c>
      <c r="M200" s="237"/>
      <c r="N200" s="238">
        <f>ROUND($L$200*$K$200,2)</f>
        <v>0</v>
      </c>
      <c r="O200" s="237"/>
      <c r="P200" s="237"/>
      <c r="Q200" s="237"/>
      <c r="R200" s="25"/>
      <c r="T200" s="143"/>
      <c r="U200" s="31" t="s">
        <v>45</v>
      </c>
      <c r="V200" s="24"/>
      <c r="W200" s="144">
        <f>$V$200*$K$200</f>
        <v>0</v>
      </c>
      <c r="X200" s="144">
        <v>0</v>
      </c>
      <c r="Y200" s="144">
        <f>$X$200*$K$200</f>
        <v>0</v>
      </c>
      <c r="Z200" s="144">
        <v>0</v>
      </c>
      <c r="AA200" s="145">
        <f>$Z$200*$K$200</f>
        <v>0</v>
      </c>
      <c r="AR200" s="6" t="s">
        <v>191</v>
      </c>
      <c r="AT200" s="6" t="s">
        <v>153</v>
      </c>
      <c r="AU200" s="6" t="s">
        <v>97</v>
      </c>
      <c r="AY200" s="6" t="s">
        <v>151</v>
      </c>
      <c r="BE200" s="89">
        <f>IF($U$200="základní",$N$200,0)</f>
        <v>0</v>
      </c>
      <c r="BF200" s="89">
        <f>IF($U$200="snížená",$N$200,0)</f>
        <v>0</v>
      </c>
      <c r="BG200" s="89">
        <f>IF($U$200="zákl. přenesená",$N$200,0)</f>
        <v>0</v>
      </c>
      <c r="BH200" s="89">
        <f>IF($U$200="sníž. přenesená",$N$200,0)</f>
        <v>0</v>
      </c>
      <c r="BI200" s="89">
        <f>IF($U$200="nulová",$N$200,0)</f>
        <v>0</v>
      </c>
      <c r="BJ200" s="6" t="s">
        <v>22</v>
      </c>
      <c r="BK200" s="89">
        <f>ROUND($L$200*$K$200,2)</f>
        <v>0</v>
      </c>
      <c r="BL200" s="6" t="s">
        <v>191</v>
      </c>
      <c r="BM200" s="6" t="s">
        <v>254</v>
      </c>
    </row>
    <row r="201" spans="2:51" s="6" customFormat="1" ht="32.25" customHeight="1">
      <c r="B201" s="146"/>
      <c r="C201" s="147"/>
      <c r="D201" s="147"/>
      <c r="E201" s="147"/>
      <c r="F201" s="241" t="s">
        <v>255</v>
      </c>
      <c r="G201" s="242"/>
      <c r="H201" s="242"/>
      <c r="I201" s="242"/>
      <c r="J201" s="147"/>
      <c r="K201" s="147"/>
      <c r="L201" s="147"/>
      <c r="M201" s="147"/>
      <c r="N201" s="147"/>
      <c r="O201" s="147"/>
      <c r="P201" s="147"/>
      <c r="Q201" s="147"/>
      <c r="R201" s="148"/>
      <c r="T201" s="149"/>
      <c r="U201" s="147"/>
      <c r="V201" s="147"/>
      <c r="W201" s="147"/>
      <c r="X201" s="147"/>
      <c r="Y201" s="147"/>
      <c r="Z201" s="147"/>
      <c r="AA201" s="150"/>
      <c r="AT201" s="151" t="s">
        <v>160</v>
      </c>
      <c r="AU201" s="151" t="s">
        <v>97</v>
      </c>
      <c r="AV201" s="151" t="s">
        <v>22</v>
      </c>
      <c r="AW201" s="151" t="s">
        <v>106</v>
      </c>
      <c r="AX201" s="151" t="s">
        <v>80</v>
      </c>
      <c r="AY201" s="151" t="s">
        <v>151</v>
      </c>
    </row>
    <row r="202" spans="2:51" s="6" customFormat="1" ht="18.75" customHeight="1">
      <c r="B202" s="152"/>
      <c r="C202" s="153"/>
      <c r="D202" s="153"/>
      <c r="E202" s="153"/>
      <c r="F202" s="243" t="s">
        <v>256</v>
      </c>
      <c r="G202" s="244"/>
      <c r="H202" s="244"/>
      <c r="I202" s="244"/>
      <c r="J202" s="153"/>
      <c r="K202" s="154">
        <v>100.1</v>
      </c>
      <c r="L202" s="153"/>
      <c r="M202" s="153"/>
      <c r="N202" s="153"/>
      <c r="O202" s="153"/>
      <c r="P202" s="153"/>
      <c r="Q202" s="153"/>
      <c r="R202" s="155"/>
      <c r="T202" s="156"/>
      <c r="U202" s="153"/>
      <c r="V202" s="153"/>
      <c r="W202" s="153"/>
      <c r="X202" s="153"/>
      <c r="Y202" s="153"/>
      <c r="Z202" s="153"/>
      <c r="AA202" s="157"/>
      <c r="AT202" s="158" t="s">
        <v>160</v>
      </c>
      <c r="AU202" s="158" t="s">
        <v>97</v>
      </c>
      <c r="AV202" s="158" t="s">
        <v>97</v>
      </c>
      <c r="AW202" s="158" t="s">
        <v>106</v>
      </c>
      <c r="AX202" s="158" t="s">
        <v>22</v>
      </c>
      <c r="AY202" s="158" t="s">
        <v>151</v>
      </c>
    </row>
    <row r="203" spans="2:65" s="6" customFormat="1" ht="27" customHeight="1">
      <c r="B203" s="23"/>
      <c r="C203" s="139" t="s">
        <v>257</v>
      </c>
      <c r="D203" s="139" t="s">
        <v>153</v>
      </c>
      <c r="E203" s="140" t="s">
        <v>258</v>
      </c>
      <c r="F203" s="240" t="s">
        <v>259</v>
      </c>
      <c r="G203" s="237"/>
      <c r="H203" s="237"/>
      <c r="I203" s="237"/>
      <c r="J203" s="141" t="s">
        <v>156</v>
      </c>
      <c r="K203" s="142">
        <v>100.1</v>
      </c>
      <c r="L203" s="236">
        <v>0</v>
      </c>
      <c r="M203" s="237"/>
      <c r="N203" s="238">
        <f>ROUND($L$203*$K$203,2)</f>
        <v>0</v>
      </c>
      <c r="O203" s="237"/>
      <c r="P203" s="237"/>
      <c r="Q203" s="237"/>
      <c r="R203" s="25"/>
      <c r="T203" s="143"/>
      <c r="U203" s="31" t="s">
        <v>45</v>
      </c>
      <c r="V203" s="24"/>
      <c r="W203" s="144">
        <f>$V$203*$K$203</f>
        <v>0</v>
      </c>
      <c r="X203" s="144">
        <v>0</v>
      </c>
      <c r="Y203" s="144">
        <f>$X$203*$K$203</f>
        <v>0</v>
      </c>
      <c r="Z203" s="144">
        <v>0</v>
      </c>
      <c r="AA203" s="145">
        <f>$Z$203*$K$203</f>
        <v>0</v>
      </c>
      <c r="AR203" s="6" t="s">
        <v>191</v>
      </c>
      <c r="AT203" s="6" t="s">
        <v>153</v>
      </c>
      <c r="AU203" s="6" t="s">
        <v>97</v>
      </c>
      <c r="AY203" s="6" t="s">
        <v>151</v>
      </c>
      <c r="BE203" s="89">
        <f>IF($U$203="základní",$N$203,0)</f>
        <v>0</v>
      </c>
      <c r="BF203" s="89">
        <f>IF($U$203="snížená",$N$203,0)</f>
        <v>0</v>
      </c>
      <c r="BG203" s="89">
        <f>IF($U$203="zákl. přenesená",$N$203,0)</f>
        <v>0</v>
      </c>
      <c r="BH203" s="89">
        <f>IF($U$203="sníž. přenesená",$N$203,0)</f>
        <v>0</v>
      </c>
      <c r="BI203" s="89">
        <f>IF($U$203="nulová",$N$203,0)</f>
        <v>0</v>
      </c>
      <c r="BJ203" s="6" t="s">
        <v>22</v>
      </c>
      <c r="BK203" s="89">
        <f>ROUND($L$203*$K$203,2)</f>
        <v>0</v>
      </c>
      <c r="BL203" s="6" t="s">
        <v>191</v>
      </c>
      <c r="BM203" s="6" t="s">
        <v>260</v>
      </c>
    </row>
    <row r="204" spans="2:51" s="6" customFormat="1" ht="32.25" customHeight="1">
      <c r="B204" s="146"/>
      <c r="C204" s="147"/>
      <c r="D204" s="147"/>
      <c r="E204" s="147"/>
      <c r="F204" s="241" t="s">
        <v>255</v>
      </c>
      <c r="G204" s="242"/>
      <c r="H204" s="242"/>
      <c r="I204" s="242"/>
      <c r="J204" s="147"/>
      <c r="K204" s="147"/>
      <c r="L204" s="147"/>
      <c r="M204" s="147"/>
      <c r="N204" s="147"/>
      <c r="O204" s="147"/>
      <c r="P204" s="147"/>
      <c r="Q204" s="147"/>
      <c r="R204" s="148"/>
      <c r="T204" s="149"/>
      <c r="U204" s="147"/>
      <c r="V204" s="147"/>
      <c r="W204" s="147"/>
      <c r="X204" s="147"/>
      <c r="Y204" s="147"/>
      <c r="Z204" s="147"/>
      <c r="AA204" s="150"/>
      <c r="AT204" s="151" t="s">
        <v>160</v>
      </c>
      <c r="AU204" s="151" t="s">
        <v>97</v>
      </c>
      <c r="AV204" s="151" t="s">
        <v>22</v>
      </c>
      <c r="AW204" s="151" t="s">
        <v>106</v>
      </c>
      <c r="AX204" s="151" t="s">
        <v>80</v>
      </c>
      <c r="AY204" s="151" t="s">
        <v>151</v>
      </c>
    </row>
    <row r="205" spans="2:51" s="6" customFormat="1" ht="18.75" customHeight="1">
      <c r="B205" s="152"/>
      <c r="C205" s="153"/>
      <c r="D205" s="153"/>
      <c r="E205" s="153"/>
      <c r="F205" s="243" t="s">
        <v>256</v>
      </c>
      <c r="G205" s="244"/>
      <c r="H205" s="244"/>
      <c r="I205" s="244"/>
      <c r="J205" s="153"/>
      <c r="K205" s="154">
        <v>100.1</v>
      </c>
      <c r="L205" s="153"/>
      <c r="M205" s="153"/>
      <c r="N205" s="153"/>
      <c r="O205" s="153"/>
      <c r="P205" s="153"/>
      <c r="Q205" s="153"/>
      <c r="R205" s="155"/>
      <c r="T205" s="156"/>
      <c r="U205" s="153"/>
      <c r="V205" s="153"/>
      <c r="W205" s="153"/>
      <c r="X205" s="153"/>
      <c r="Y205" s="153"/>
      <c r="Z205" s="153"/>
      <c r="AA205" s="157"/>
      <c r="AT205" s="158" t="s">
        <v>160</v>
      </c>
      <c r="AU205" s="158" t="s">
        <v>97</v>
      </c>
      <c r="AV205" s="158" t="s">
        <v>97</v>
      </c>
      <c r="AW205" s="158" t="s">
        <v>106</v>
      </c>
      <c r="AX205" s="158" t="s">
        <v>22</v>
      </c>
      <c r="AY205" s="158" t="s">
        <v>151</v>
      </c>
    </row>
    <row r="206" spans="2:65" s="6" customFormat="1" ht="15.75" customHeight="1">
      <c r="B206" s="23"/>
      <c r="C206" s="139" t="s">
        <v>261</v>
      </c>
      <c r="D206" s="139" t="s">
        <v>153</v>
      </c>
      <c r="E206" s="140" t="s">
        <v>262</v>
      </c>
      <c r="F206" s="240" t="s">
        <v>263</v>
      </c>
      <c r="G206" s="237"/>
      <c r="H206" s="237"/>
      <c r="I206" s="237"/>
      <c r="J206" s="141" t="s">
        <v>156</v>
      </c>
      <c r="K206" s="142">
        <v>100.1</v>
      </c>
      <c r="L206" s="236">
        <v>0</v>
      </c>
      <c r="M206" s="237"/>
      <c r="N206" s="238">
        <f>ROUND($L$206*$K$206,2)</f>
        <v>0</v>
      </c>
      <c r="O206" s="237"/>
      <c r="P206" s="237"/>
      <c r="Q206" s="237"/>
      <c r="R206" s="25"/>
      <c r="T206" s="143"/>
      <c r="U206" s="31" t="s">
        <v>45</v>
      </c>
      <c r="V206" s="24"/>
      <c r="W206" s="144">
        <f>$V$206*$K$206</f>
        <v>0</v>
      </c>
      <c r="X206" s="144">
        <v>0</v>
      </c>
      <c r="Y206" s="144">
        <f>$X$206*$K$206</f>
        <v>0</v>
      </c>
      <c r="Z206" s="144">
        <v>0</v>
      </c>
      <c r="AA206" s="145">
        <f>$Z$206*$K$206</f>
        <v>0</v>
      </c>
      <c r="AR206" s="6" t="s">
        <v>191</v>
      </c>
      <c r="AT206" s="6" t="s">
        <v>153</v>
      </c>
      <c r="AU206" s="6" t="s">
        <v>97</v>
      </c>
      <c r="AY206" s="6" t="s">
        <v>151</v>
      </c>
      <c r="BE206" s="89">
        <f>IF($U$206="základní",$N$206,0)</f>
        <v>0</v>
      </c>
      <c r="BF206" s="89">
        <f>IF($U$206="snížená",$N$206,0)</f>
        <v>0</v>
      </c>
      <c r="BG206" s="89">
        <f>IF($U$206="zákl. přenesená",$N$206,0)</f>
        <v>0</v>
      </c>
      <c r="BH206" s="89">
        <f>IF($U$206="sníž. přenesená",$N$206,0)</f>
        <v>0</v>
      </c>
      <c r="BI206" s="89">
        <f>IF($U$206="nulová",$N$206,0)</f>
        <v>0</v>
      </c>
      <c r="BJ206" s="6" t="s">
        <v>22</v>
      </c>
      <c r="BK206" s="89">
        <f>ROUND($L$206*$K$206,2)</f>
        <v>0</v>
      </c>
      <c r="BL206" s="6" t="s">
        <v>191</v>
      </c>
      <c r="BM206" s="6" t="s">
        <v>264</v>
      </c>
    </row>
    <row r="207" spans="2:51" s="6" customFormat="1" ht="32.25" customHeight="1">
      <c r="B207" s="146"/>
      <c r="C207" s="147"/>
      <c r="D207" s="147"/>
      <c r="E207" s="147"/>
      <c r="F207" s="241" t="s">
        <v>255</v>
      </c>
      <c r="G207" s="242"/>
      <c r="H207" s="242"/>
      <c r="I207" s="242"/>
      <c r="J207" s="147"/>
      <c r="K207" s="147"/>
      <c r="L207" s="147"/>
      <c r="M207" s="147"/>
      <c r="N207" s="147"/>
      <c r="O207" s="147"/>
      <c r="P207" s="147"/>
      <c r="Q207" s="147"/>
      <c r="R207" s="148"/>
      <c r="T207" s="149"/>
      <c r="U207" s="147"/>
      <c r="V207" s="147"/>
      <c r="W207" s="147"/>
      <c r="X207" s="147"/>
      <c r="Y207" s="147"/>
      <c r="Z207" s="147"/>
      <c r="AA207" s="150"/>
      <c r="AT207" s="151" t="s">
        <v>160</v>
      </c>
      <c r="AU207" s="151" t="s">
        <v>97</v>
      </c>
      <c r="AV207" s="151" t="s">
        <v>22</v>
      </c>
      <c r="AW207" s="151" t="s">
        <v>106</v>
      </c>
      <c r="AX207" s="151" t="s">
        <v>80</v>
      </c>
      <c r="AY207" s="151" t="s">
        <v>151</v>
      </c>
    </row>
    <row r="208" spans="2:51" s="6" customFormat="1" ht="18.75" customHeight="1">
      <c r="B208" s="152"/>
      <c r="C208" s="153"/>
      <c r="D208" s="153"/>
      <c r="E208" s="153"/>
      <c r="F208" s="243" t="s">
        <v>256</v>
      </c>
      <c r="G208" s="244"/>
      <c r="H208" s="244"/>
      <c r="I208" s="244"/>
      <c r="J208" s="153"/>
      <c r="K208" s="154">
        <v>100.1</v>
      </c>
      <c r="L208" s="153"/>
      <c r="M208" s="153"/>
      <c r="N208" s="153"/>
      <c r="O208" s="153"/>
      <c r="P208" s="153"/>
      <c r="Q208" s="153"/>
      <c r="R208" s="155"/>
      <c r="T208" s="156"/>
      <c r="U208" s="153"/>
      <c r="V208" s="153"/>
      <c r="W208" s="153"/>
      <c r="X208" s="153"/>
      <c r="Y208" s="153"/>
      <c r="Z208" s="153"/>
      <c r="AA208" s="157"/>
      <c r="AT208" s="158" t="s">
        <v>160</v>
      </c>
      <c r="AU208" s="158" t="s">
        <v>97</v>
      </c>
      <c r="AV208" s="158" t="s">
        <v>97</v>
      </c>
      <c r="AW208" s="158" t="s">
        <v>106</v>
      </c>
      <c r="AX208" s="158" t="s">
        <v>22</v>
      </c>
      <c r="AY208" s="158" t="s">
        <v>151</v>
      </c>
    </row>
    <row r="209" spans="2:65" s="6" customFormat="1" ht="27" customHeight="1">
      <c r="B209" s="23"/>
      <c r="C209" s="139" t="s">
        <v>265</v>
      </c>
      <c r="D209" s="139" t="s">
        <v>153</v>
      </c>
      <c r="E209" s="140" t="s">
        <v>266</v>
      </c>
      <c r="F209" s="240" t="s">
        <v>267</v>
      </c>
      <c r="G209" s="237"/>
      <c r="H209" s="237"/>
      <c r="I209" s="237"/>
      <c r="J209" s="141" t="s">
        <v>156</v>
      </c>
      <c r="K209" s="142">
        <v>100.1</v>
      </c>
      <c r="L209" s="236">
        <v>0</v>
      </c>
      <c r="M209" s="237"/>
      <c r="N209" s="238">
        <f>ROUND($L$209*$K$209,2)</f>
        <v>0</v>
      </c>
      <c r="O209" s="237"/>
      <c r="P209" s="237"/>
      <c r="Q209" s="237"/>
      <c r="R209" s="25"/>
      <c r="T209" s="143"/>
      <c r="U209" s="31" t="s">
        <v>45</v>
      </c>
      <c r="V209" s="24"/>
      <c r="W209" s="144">
        <f>$V$209*$K$209</f>
        <v>0</v>
      </c>
      <c r="X209" s="144">
        <v>3E-05</v>
      </c>
      <c r="Y209" s="144">
        <f>$X$209*$K$209</f>
        <v>0.003003</v>
      </c>
      <c r="Z209" s="144">
        <v>0</v>
      </c>
      <c r="AA209" s="145">
        <f>$Z$209*$K$209</f>
        <v>0</v>
      </c>
      <c r="AR209" s="6" t="s">
        <v>191</v>
      </c>
      <c r="AT209" s="6" t="s">
        <v>153</v>
      </c>
      <c r="AU209" s="6" t="s">
        <v>97</v>
      </c>
      <c r="AY209" s="6" t="s">
        <v>151</v>
      </c>
      <c r="BE209" s="89">
        <f>IF($U$209="základní",$N$209,0)</f>
        <v>0</v>
      </c>
      <c r="BF209" s="89">
        <f>IF($U$209="snížená",$N$209,0)</f>
        <v>0</v>
      </c>
      <c r="BG209" s="89">
        <f>IF($U$209="zákl. přenesená",$N$209,0)</f>
        <v>0</v>
      </c>
      <c r="BH209" s="89">
        <f>IF($U$209="sníž. přenesená",$N$209,0)</f>
        <v>0</v>
      </c>
      <c r="BI209" s="89">
        <f>IF($U$209="nulová",$N$209,0)</f>
        <v>0</v>
      </c>
      <c r="BJ209" s="6" t="s">
        <v>22</v>
      </c>
      <c r="BK209" s="89">
        <f>ROUND($L$209*$K$209,2)</f>
        <v>0</v>
      </c>
      <c r="BL209" s="6" t="s">
        <v>191</v>
      </c>
      <c r="BM209" s="6" t="s">
        <v>268</v>
      </c>
    </row>
    <row r="210" spans="2:51" s="6" customFormat="1" ht="32.25" customHeight="1">
      <c r="B210" s="146"/>
      <c r="C210" s="147"/>
      <c r="D210" s="147"/>
      <c r="E210" s="147"/>
      <c r="F210" s="241" t="s">
        <v>255</v>
      </c>
      <c r="G210" s="242"/>
      <c r="H210" s="242"/>
      <c r="I210" s="242"/>
      <c r="J210" s="147"/>
      <c r="K210" s="147"/>
      <c r="L210" s="147"/>
      <c r="M210" s="147"/>
      <c r="N210" s="147"/>
      <c r="O210" s="147"/>
      <c r="P210" s="147"/>
      <c r="Q210" s="147"/>
      <c r="R210" s="148"/>
      <c r="T210" s="149"/>
      <c r="U210" s="147"/>
      <c r="V210" s="147"/>
      <c r="W210" s="147"/>
      <c r="X210" s="147"/>
      <c r="Y210" s="147"/>
      <c r="Z210" s="147"/>
      <c r="AA210" s="150"/>
      <c r="AT210" s="151" t="s">
        <v>160</v>
      </c>
      <c r="AU210" s="151" t="s">
        <v>97</v>
      </c>
      <c r="AV210" s="151" t="s">
        <v>22</v>
      </c>
      <c r="AW210" s="151" t="s">
        <v>106</v>
      </c>
      <c r="AX210" s="151" t="s">
        <v>80</v>
      </c>
      <c r="AY210" s="151" t="s">
        <v>151</v>
      </c>
    </row>
    <row r="211" spans="2:51" s="6" customFormat="1" ht="18.75" customHeight="1">
      <c r="B211" s="152"/>
      <c r="C211" s="153"/>
      <c r="D211" s="153"/>
      <c r="E211" s="153"/>
      <c r="F211" s="243" t="s">
        <v>256</v>
      </c>
      <c r="G211" s="244"/>
      <c r="H211" s="244"/>
      <c r="I211" s="244"/>
      <c r="J211" s="153"/>
      <c r="K211" s="154">
        <v>100.1</v>
      </c>
      <c r="L211" s="153"/>
      <c r="M211" s="153"/>
      <c r="N211" s="153"/>
      <c r="O211" s="153"/>
      <c r="P211" s="153"/>
      <c r="Q211" s="153"/>
      <c r="R211" s="155"/>
      <c r="T211" s="156"/>
      <c r="U211" s="153"/>
      <c r="V211" s="153"/>
      <c r="W211" s="153"/>
      <c r="X211" s="153"/>
      <c r="Y211" s="153"/>
      <c r="Z211" s="153"/>
      <c r="AA211" s="157"/>
      <c r="AT211" s="158" t="s">
        <v>160</v>
      </c>
      <c r="AU211" s="158" t="s">
        <v>97</v>
      </c>
      <c r="AV211" s="158" t="s">
        <v>97</v>
      </c>
      <c r="AW211" s="158" t="s">
        <v>106</v>
      </c>
      <c r="AX211" s="158" t="s">
        <v>22</v>
      </c>
      <c r="AY211" s="158" t="s">
        <v>151</v>
      </c>
    </row>
    <row r="212" spans="2:65" s="6" customFormat="1" ht="27" customHeight="1">
      <c r="B212" s="23"/>
      <c r="C212" s="139" t="s">
        <v>269</v>
      </c>
      <c r="D212" s="139" t="s">
        <v>153</v>
      </c>
      <c r="E212" s="140" t="s">
        <v>270</v>
      </c>
      <c r="F212" s="240" t="s">
        <v>271</v>
      </c>
      <c r="G212" s="237"/>
      <c r="H212" s="237"/>
      <c r="I212" s="237"/>
      <c r="J212" s="141" t="s">
        <v>156</v>
      </c>
      <c r="K212" s="142">
        <v>100.1</v>
      </c>
      <c r="L212" s="236">
        <v>0</v>
      </c>
      <c r="M212" s="237"/>
      <c r="N212" s="238">
        <f>ROUND($L$212*$K$212,2)</f>
        <v>0</v>
      </c>
      <c r="O212" s="237"/>
      <c r="P212" s="237"/>
      <c r="Q212" s="237"/>
      <c r="R212" s="25"/>
      <c r="T212" s="143"/>
      <c r="U212" s="31" t="s">
        <v>45</v>
      </c>
      <c r="V212" s="24"/>
      <c r="W212" s="144">
        <f>$V$212*$K$212</f>
        <v>0</v>
      </c>
      <c r="X212" s="144">
        <v>0.00455</v>
      </c>
      <c r="Y212" s="144">
        <f>$X$212*$K$212</f>
        <v>0.455455</v>
      </c>
      <c r="Z212" s="144">
        <v>0</v>
      </c>
      <c r="AA212" s="145">
        <f>$Z$212*$K$212</f>
        <v>0</v>
      </c>
      <c r="AR212" s="6" t="s">
        <v>191</v>
      </c>
      <c r="AT212" s="6" t="s">
        <v>153</v>
      </c>
      <c r="AU212" s="6" t="s">
        <v>97</v>
      </c>
      <c r="AY212" s="6" t="s">
        <v>151</v>
      </c>
      <c r="BE212" s="89">
        <f>IF($U$212="základní",$N$212,0)</f>
        <v>0</v>
      </c>
      <c r="BF212" s="89">
        <f>IF($U$212="snížená",$N$212,0)</f>
        <v>0</v>
      </c>
      <c r="BG212" s="89">
        <f>IF($U$212="zákl. přenesená",$N$212,0)</f>
        <v>0</v>
      </c>
      <c r="BH212" s="89">
        <f>IF($U$212="sníž. přenesená",$N$212,0)</f>
        <v>0</v>
      </c>
      <c r="BI212" s="89">
        <f>IF($U$212="nulová",$N$212,0)</f>
        <v>0</v>
      </c>
      <c r="BJ212" s="6" t="s">
        <v>22</v>
      </c>
      <c r="BK212" s="89">
        <f>ROUND($L$212*$K$212,2)</f>
        <v>0</v>
      </c>
      <c r="BL212" s="6" t="s">
        <v>191</v>
      </c>
      <c r="BM212" s="6" t="s">
        <v>272</v>
      </c>
    </row>
    <row r="213" spans="2:51" s="6" customFormat="1" ht="32.25" customHeight="1">
      <c r="B213" s="146"/>
      <c r="C213" s="147"/>
      <c r="D213" s="147"/>
      <c r="E213" s="147"/>
      <c r="F213" s="241" t="s">
        <v>255</v>
      </c>
      <c r="G213" s="242"/>
      <c r="H213" s="242"/>
      <c r="I213" s="242"/>
      <c r="J213" s="147"/>
      <c r="K213" s="147"/>
      <c r="L213" s="147"/>
      <c r="M213" s="147"/>
      <c r="N213" s="147"/>
      <c r="O213" s="147"/>
      <c r="P213" s="147"/>
      <c r="Q213" s="147"/>
      <c r="R213" s="148"/>
      <c r="T213" s="149"/>
      <c r="U213" s="147"/>
      <c r="V213" s="147"/>
      <c r="W213" s="147"/>
      <c r="X213" s="147"/>
      <c r="Y213" s="147"/>
      <c r="Z213" s="147"/>
      <c r="AA213" s="150"/>
      <c r="AT213" s="151" t="s">
        <v>160</v>
      </c>
      <c r="AU213" s="151" t="s">
        <v>97</v>
      </c>
      <c r="AV213" s="151" t="s">
        <v>22</v>
      </c>
      <c r="AW213" s="151" t="s">
        <v>106</v>
      </c>
      <c r="AX213" s="151" t="s">
        <v>80</v>
      </c>
      <c r="AY213" s="151" t="s">
        <v>151</v>
      </c>
    </row>
    <row r="214" spans="2:51" s="6" customFormat="1" ht="18.75" customHeight="1">
      <c r="B214" s="152"/>
      <c r="C214" s="153"/>
      <c r="D214" s="153"/>
      <c r="E214" s="153"/>
      <c r="F214" s="243" t="s">
        <v>256</v>
      </c>
      <c r="G214" s="244"/>
      <c r="H214" s="244"/>
      <c r="I214" s="244"/>
      <c r="J214" s="153"/>
      <c r="K214" s="154">
        <v>100.1</v>
      </c>
      <c r="L214" s="153"/>
      <c r="M214" s="153"/>
      <c r="N214" s="153"/>
      <c r="O214" s="153"/>
      <c r="P214" s="153"/>
      <c r="Q214" s="153"/>
      <c r="R214" s="155"/>
      <c r="T214" s="156"/>
      <c r="U214" s="153"/>
      <c r="V214" s="153"/>
      <c r="W214" s="153"/>
      <c r="X214" s="153"/>
      <c r="Y214" s="153"/>
      <c r="Z214" s="153"/>
      <c r="AA214" s="157"/>
      <c r="AT214" s="158" t="s">
        <v>160</v>
      </c>
      <c r="AU214" s="158" t="s">
        <v>97</v>
      </c>
      <c r="AV214" s="158" t="s">
        <v>97</v>
      </c>
      <c r="AW214" s="158" t="s">
        <v>106</v>
      </c>
      <c r="AX214" s="158" t="s">
        <v>22</v>
      </c>
      <c r="AY214" s="158" t="s">
        <v>151</v>
      </c>
    </row>
    <row r="215" spans="2:65" s="6" customFormat="1" ht="27" customHeight="1">
      <c r="B215" s="23"/>
      <c r="C215" s="139" t="s">
        <v>273</v>
      </c>
      <c r="D215" s="139" t="s">
        <v>153</v>
      </c>
      <c r="E215" s="140" t="s">
        <v>274</v>
      </c>
      <c r="F215" s="240" t="s">
        <v>275</v>
      </c>
      <c r="G215" s="237"/>
      <c r="H215" s="237"/>
      <c r="I215" s="237"/>
      <c r="J215" s="141" t="s">
        <v>156</v>
      </c>
      <c r="K215" s="142">
        <v>100.1</v>
      </c>
      <c r="L215" s="236">
        <v>0</v>
      </c>
      <c r="M215" s="237"/>
      <c r="N215" s="238">
        <f>ROUND($L$215*$K$215,2)</f>
        <v>0</v>
      </c>
      <c r="O215" s="237"/>
      <c r="P215" s="237"/>
      <c r="Q215" s="237"/>
      <c r="R215" s="25"/>
      <c r="T215" s="143"/>
      <c r="U215" s="31" t="s">
        <v>45</v>
      </c>
      <c r="V215" s="24"/>
      <c r="W215" s="144">
        <f>$V$215*$K$215</f>
        <v>0</v>
      </c>
      <c r="X215" s="144">
        <v>0</v>
      </c>
      <c r="Y215" s="144">
        <f>$X$215*$K$215</f>
        <v>0</v>
      </c>
      <c r="Z215" s="144">
        <v>0.0025</v>
      </c>
      <c r="AA215" s="145">
        <f>$Z$215*$K$215</f>
        <v>0.25025</v>
      </c>
      <c r="AR215" s="6" t="s">
        <v>191</v>
      </c>
      <c r="AT215" s="6" t="s">
        <v>153</v>
      </c>
      <c r="AU215" s="6" t="s">
        <v>97</v>
      </c>
      <c r="AY215" s="6" t="s">
        <v>151</v>
      </c>
      <c r="BE215" s="89">
        <f>IF($U$215="základní",$N$215,0)</f>
        <v>0</v>
      </c>
      <c r="BF215" s="89">
        <f>IF($U$215="snížená",$N$215,0)</f>
        <v>0</v>
      </c>
      <c r="BG215" s="89">
        <f>IF($U$215="zákl. přenesená",$N$215,0)</f>
        <v>0</v>
      </c>
      <c r="BH215" s="89">
        <f>IF($U$215="sníž. přenesená",$N$215,0)</f>
        <v>0</v>
      </c>
      <c r="BI215" s="89">
        <f>IF($U$215="nulová",$N$215,0)</f>
        <v>0</v>
      </c>
      <c r="BJ215" s="6" t="s">
        <v>22</v>
      </c>
      <c r="BK215" s="89">
        <f>ROUND($L$215*$K$215,2)</f>
        <v>0</v>
      </c>
      <c r="BL215" s="6" t="s">
        <v>191</v>
      </c>
      <c r="BM215" s="6" t="s">
        <v>276</v>
      </c>
    </row>
    <row r="216" spans="2:51" s="6" customFormat="1" ht="18.75" customHeight="1">
      <c r="B216" s="146"/>
      <c r="C216" s="147"/>
      <c r="D216" s="147"/>
      <c r="E216" s="147"/>
      <c r="F216" s="241" t="s">
        <v>277</v>
      </c>
      <c r="G216" s="242"/>
      <c r="H216" s="242"/>
      <c r="I216" s="242"/>
      <c r="J216" s="147"/>
      <c r="K216" s="147"/>
      <c r="L216" s="147"/>
      <c r="M216" s="147"/>
      <c r="N216" s="147"/>
      <c r="O216" s="147"/>
      <c r="P216" s="147"/>
      <c r="Q216" s="147"/>
      <c r="R216" s="148"/>
      <c r="T216" s="149"/>
      <c r="U216" s="147"/>
      <c r="V216" s="147"/>
      <c r="W216" s="147"/>
      <c r="X216" s="147"/>
      <c r="Y216" s="147"/>
      <c r="Z216" s="147"/>
      <c r="AA216" s="150"/>
      <c r="AT216" s="151" t="s">
        <v>160</v>
      </c>
      <c r="AU216" s="151" t="s">
        <v>97</v>
      </c>
      <c r="AV216" s="151" t="s">
        <v>22</v>
      </c>
      <c r="AW216" s="151" t="s">
        <v>106</v>
      </c>
      <c r="AX216" s="151" t="s">
        <v>80</v>
      </c>
      <c r="AY216" s="151" t="s">
        <v>151</v>
      </c>
    </row>
    <row r="217" spans="2:51" s="6" customFormat="1" ht="18.75" customHeight="1">
      <c r="B217" s="146"/>
      <c r="C217" s="147"/>
      <c r="D217" s="147"/>
      <c r="E217" s="147"/>
      <c r="F217" s="241" t="s">
        <v>278</v>
      </c>
      <c r="G217" s="242"/>
      <c r="H217" s="242"/>
      <c r="I217" s="242"/>
      <c r="J217" s="147"/>
      <c r="K217" s="147"/>
      <c r="L217" s="147"/>
      <c r="M217" s="147"/>
      <c r="N217" s="147"/>
      <c r="O217" s="147"/>
      <c r="P217" s="147"/>
      <c r="Q217" s="147"/>
      <c r="R217" s="148"/>
      <c r="T217" s="149"/>
      <c r="U217" s="147"/>
      <c r="V217" s="147"/>
      <c r="W217" s="147"/>
      <c r="X217" s="147"/>
      <c r="Y217" s="147"/>
      <c r="Z217" s="147"/>
      <c r="AA217" s="150"/>
      <c r="AT217" s="151" t="s">
        <v>160</v>
      </c>
      <c r="AU217" s="151" t="s">
        <v>97</v>
      </c>
      <c r="AV217" s="151" t="s">
        <v>22</v>
      </c>
      <c r="AW217" s="151" t="s">
        <v>106</v>
      </c>
      <c r="AX217" s="151" t="s">
        <v>80</v>
      </c>
      <c r="AY217" s="151" t="s">
        <v>151</v>
      </c>
    </row>
    <row r="218" spans="2:51" s="6" customFormat="1" ht="18.75" customHeight="1">
      <c r="B218" s="152"/>
      <c r="C218" s="153"/>
      <c r="D218" s="153"/>
      <c r="E218" s="153"/>
      <c r="F218" s="243" t="s">
        <v>256</v>
      </c>
      <c r="G218" s="244"/>
      <c r="H218" s="244"/>
      <c r="I218" s="244"/>
      <c r="J218" s="153"/>
      <c r="K218" s="154">
        <v>100.1</v>
      </c>
      <c r="L218" s="153"/>
      <c r="M218" s="153"/>
      <c r="N218" s="153"/>
      <c r="O218" s="153"/>
      <c r="P218" s="153"/>
      <c r="Q218" s="153"/>
      <c r="R218" s="155"/>
      <c r="T218" s="156"/>
      <c r="U218" s="153"/>
      <c r="V218" s="153"/>
      <c r="W218" s="153"/>
      <c r="X218" s="153"/>
      <c r="Y218" s="153"/>
      <c r="Z218" s="153"/>
      <c r="AA218" s="157"/>
      <c r="AT218" s="158" t="s">
        <v>160</v>
      </c>
      <c r="AU218" s="158" t="s">
        <v>97</v>
      </c>
      <c r="AV218" s="158" t="s">
        <v>97</v>
      </c>
      <c r="AW218" s="158" t="s">
        <v>106</v>
      </c>
      <c r="AX218" s="158" t="s">
        <v>22</v>
      </c>
      <c r="AY218" s="158" t="s">
        <v>151</v>
      </c>
    </row>
    <row r="219" spans="2:65" s="6" customFormat="1" ht="15.75" customHeight="1">
      <c r="B219" s="23"/>
      <c r="C219" s="139" t="s">
        <v>279</v>
      </c>
      <c r="D219" s="139" t="s">
        <v>153</v>
      </c>
      <c r="E219" s="140" t="s">
        <v>280</v>
      </c>
      <c r="F219" s="240" t="s">
        <v>281</v>
      </c>
      <c r="G219" s="237"/>
      <c r="H219" s="237"/>
      <c r="I219" s="237"/>
      <c r="J219" s="141" t="s">
        <v>156</v>
      </c>
      <c r="K219" s="142">
        <v>49.5</v>
      </c>
      <c r="L219" s="236">
        <v>0</v>
      </c>
      <c r="M219" s="237"/>
      <c r="N219" s="238">
        <f>ROUND($L$219*$K$219,2)</f>
        <v>0</v>
      </c>
      <c r="O219" s="237"/>
      <c r="P219" s="237"/>
      <c r="Q219" s="237"/>
      <c r="R219" s="25"/>
      <c r="T219" s="143"/>
      <c r="U219" s="31" t="s">
        <v>45</v>
      </c>
      <c r="V219" s="24"/>
      <c r="W219" s="144">
        <f>$V$219*$K$219</f>
        <v>0</v>
      </c>
      <c r="X219" s="144">
        <v>0.0005</v>
      </c>
      <c r="Y219" s="144">
        <f>$X$219*$K$219</f>
        <v>0.02475</v>
      </c>
      <c r="Z219" s="144">
        <v>0</v>
      </c>
      <c r="AA219" s="145">
        <f>$Z$219*$K$219</f>
        <v>0</v>
      </c>
      <c r="AR219" s="6" t="s">
        <v>191</v>
      </c>
      <c r="AT219" s="6" t="s">
        <v>153</v>
      </c>
      <c r="AU219" s="6" t="s">
        <v>97</v>
      </c>
      <c r="AY219" s="6" t="s">
        <v>151</v>
      </c>
      <c r="BE219" s="89">
        <f>IF($U$219="základní",$N$219,0)</f>
        <v>0</v>
      </c>
      <c r="BF219" s="89">
        <f>IF($U$219="snížená",$N$219,0)</f>
        <v>0</v>
      </c>
      <c r="BG219" s="89">
        <f>IF($U$219="zákl. přenesená",$N$219,0)</f>
        <v>0</v>
      </c>
      <c r="BH219" s="89">
        <f>IF($U$219="sníž. přenesená",$N$219,0)</f>
        <v>0</v>
      </c>
      <c r="BI219" s="89">
        <f>IF($U$219="nulová",$N$219,0)</f>
        <v>0</v>
      </c>
      <c r="BJ219" s="6" t="s">
        <v>22</v>
      </c>
      <c r="BK219" s="89">
        <f>ROUND($L$219*$K$219,2)</f>
        <v>0</v>
      </c>
      <c r="BL219" s="6" t="s">
        <v>191</v>
      </c>
      <c r="BM219" s="6" t="s">
        <v>282</v>
      </c>
    </row>
    <row r="220" spans="2:51" s="6" customFormat="1" ht="18.75" customHeight="1">
      <c r="B220" s="146"/>
      <c r="C220" s="147"/>
      <c r="D220" s="147"/>
      <c r="E220" s="147"/>
      <c r="F220" s="241" t="s">
        <v>166</v>
      </c>
      <c r="G220" s="242"/>
      <c r="H220" s="242"/>
      <c r="I220" s="242"/>
      <c r="J220" s="147"/>
      <c r="K220" s="147"/>
      <c r="L220" s="147"/>
      <c r="M220" s="147"/>
      <c r="N220" s="147"/>
      <c r="O220" s="147"/>
      <c r="P220" s="147"/>
      <c r="Q220" s="147"/>
      <c r="R220" s="148"/>
      <c r="T220" s="149"/>
      <c r="U220" s="147"/>
      <c r="V220" s="147"/>
      <c r="W220" s="147"/>
      <c r="X220" s="147"/>
      <c r="Y220" s="147"/>
      <c r="Z220" s="147"/>
      <c r="AA220" s="150"/>
      <c r="AT220" s="151" t="s">
        <v>160</v>
      </c>
      <c r="AU220" s="151" t="s">
        <v>97</v>
      </c>
      <c r="AV220" s="151" t="s">
        <v>22</v>
      </c>
      <c r="AW220" s="151" t="s">
        <v>106</v>
      </c>
      <c r="AX220" s="151" t="s">
        <v>80</v>
      </c>
      <c r="AY220" s="151" t="s">
        <v>151</v>
      </c>
    </row>
    <row r="221" spans="2:51" s="6" customFormat="1" ht="18.75" customHeight="1">
      <c r="B221" s="152"/>
      <c r="C221" s="153"/>
      <c r="D221" s="153"/>
      <c r="E221" s="153"/>
      <c r="F221" s="243" t="s">
        <v>167</v>
      </c>
      <c r="G221" s="244"/>
      <c r="H221" s="244"/>
      <c r="I221" s="244"/>
      <c r="J221" s="153"/>
      <c r="K221" s="154">
        <v>49.5</v>
      </c>
      <c r="L221" s="153"/>
      <c r="M221" s="153"/>
      <c r="N221" s="153"/>
      <c r="O221" s="153"/>
      <c r="P221" s="153"/>
      <c r="Q221" s="153"/>
      <c r="R221" s="155"/>
      <c r="T221" s="156"/>
      <c r="U221" s="153"/>
      <c r="V221" s="153"/>
      <c r="W221" s="153"/>
      <c r="X221" s="153"/>
      <c r="Y221" s="153"/>
      <c r="Z221" s="153"/>
      <c r="AA221" s="157"/>
      <c r="AT221" s="158" t="s">
        <v>160</v>
      </c>
      <c r="AU221" s="158" t="s">
        <v>97</v>
      </c>
      <c r="AV221" s="158" t="s">
        <v>97</v>
      </c>
      <c r="AW221" s="158" t="s">
        <v>106</v>
      </c>
      <c r="AX221" s="158" t="s">
        <v>22</v>
      </c>
      <c r="AY221" s="158" t="s">
        <v>151</v>
      </c>
    </row>
    <row r="222" spans="2:65" s="6" customFormat="1" ht="27" customHeight="1">
      <c r="B222" s="23"/>
      <c r="C222" s="167" t="s">
        <v>283</v>
      </c>
      <c r="D222" s="167" t="s">
        <v>284</v>
      </c>
      <c r="E222" s="168" t="s">
        <v>285</v>
      </c>
      <c r="F222" s="245" t="s">
        <v>286</v>
      </c>
      <c r="G222" s="246"/>
      <c r="H222" s="246"/>
      <c r="I222" s="246"/>
      <c r="J222" s="169" t="s">
        <v>156</v>
      </c>
      <c r="K222" s="170">
        <v>54.45</v>
      </c>
      <c r="L222" s="247">
        <v>0</v>
      </c>
      <c r="M222" s="246"/>
      <c r="N222" s="248">
        <f>ROUND($L$222*$K$222,2)</f>
        <v>0</v>
      </c>
      <c r="O222" s="237"/>
      <c r="P222" s="237"/>
      <c r="Q222" s="237"/>
      <c r="R222" s="25"/>
      <c r="T222" s="143"/>
      <c r="U222" s="31" t="s">
        <v>45</v>
      </c>
      <c r="V222" s="24"/>
      <c r="W222" s="144">
        <f>$V$222*$K$222</f>
        <v>0</v>
      </c>
      <c r="X222" s="144">
        <v>0.00175</v>
      </c>
      <c r="Y222" s="144">
        <f>$X$222*$K$222</f>
        <v>0.09528750000000001</v>
      </c>
      <c r="Z222" s="144">
        <v>0</v>
      </c>
      <c r="AA222" s="145">
        <f>$Z$222*$K$222</f>
        <v>0</v>
      </c>
      <c r="AR222" s="6" t="s">
        <v>287</v>
      </c>
      <c r="AT222" s="6" t="s">
        <v>284</v>
      </c>
      <c r="AU222" s="6" t="s">
        <v>97</v>
      </c>
      <c r="AY222" s="6" t="s">
        <v>151</v>
      </c>
      <c r="BE222" s="89">
        <f>IF($U$222="základní",$N$222,0)</f>
        <v>0</v>
      </c>
      <c r="BF222" s="89">
        <f>IF($U$222="snížená",$N$222,0)</f>
        <v>0</v>
      </c>
      <c r="BG222" s="89">
        <f>IF($U$222="zákl. přenesená",$N$222,0)</f>
        <v>0</v>
      </c>
      <c r="BH222" s="89">
        <f>IF($U$222="sníž. přenesená",$N$222,0)</f>
        <v>0</v>
      </c>
      <c r="BI222" s="89">
        <f>IF($U$222="nulová",$N$222,0)</f>
        <v>0</v>
      </c>
      <c r="BJ222" s="6" t="s">
        <v>22</v>
      </c>
      <c r="BK222" s="89">
        <f>ROUND($L$222*$K$222,2)</f>
        <v>0</v>
      </c>
      <c r="BL222" s="6" t="s">
        <v>191</v>
      </c>
      <c r="BM222" s="6" t="s">
        <v>288</v>
      </c>
    </row>
    <row r="223" spans="2:65" s="6" customFormat="1" ht="15.75" customHeight="1">
      <c r="B223" s="23"/>
      <c r="C223" s="139" t="s">
        <v>289</v>
      </c>
      <c r="D223" s="139" t="s">
        <v>153</v>
      </c>
      <c r="E223" s="140" t="s">
        <v>290</v>
      </c>
      <c r="F223" s="240" t="s">
        <v>291</v>
      </c>
      <c r="G223" s="237"/>
      <c r="H223" s="237"/>
      <c r="I223" s="237"/>
      <c r="J223" s="141" t="s">
        <v>156</v>
      </c>
      <c r="K223" s="142">
        <v>49.8</v>
      </c>
      <c r="L223" s="236">
        <v>0</v>
      </c>
      <c r="M223" s="237"/>
      <c r="N223" s="238">
        <f>ROUND($L$223*$K$223,2)</f>
        <v>0</v>
      </c>
      <c r="O223" s="237"/>
      <c r="P223" s="237"/>
      <c r="Q223" s="237"/>
      <c r="R223" s="25"/>
      <c r="T223" s="143"/>
      <c r="U223" s="31" t="s">
        <v>45</v>
      </c>
      <c r="V223" s="24"/>
      <c r="W223" s="144">
        <f>$V$223*$K$223</f>
        <v>0</v>
      </c>
      <c r="X223" s="144">
        <v>0.0003</v>
      </c>
      <c r="Y223" s="144">
        <f>$X$223*$K$223</f>
        <v>0.014939999999999998</v>
      </c>
      <c r="Z223" s="144">
        <v>0</v>
      </c>
      <c r="AA223" s="145">
        <f>$Z$223*$K$223</f>
        <v>0</v>
      </c>
      <c r="AR223" s="6" t="s">
        <v>191</v>
      </c>
      <c r="AT223" s="6" t="s">
        <v>153</v>
      </c>
      <c r="AU223" s="6" t="s">
        <v>97</v>
      </c>
      <c r="AY223" s="6" t="s">
        <v>151</v>
      </c>
      <c r="BE223" s="89">
        <f>IF($U$223="základní",$N$223,0)</f>
        <v>0</v>
      </c>
      <c r="BF223" s="89">
        <f>IF($U$223="snížená",$N$223,0)</f>
        <v>0</v>
      </c>
      <c r="BG223" s="89">
        <f>IF($U$223="zákl. přenesená",$N$223,0)</f>
        <v>0</v>
      </c>
      <c r="BH223" s="89">
        <f>IF($U$223="sníž. přenesená",$N$223,0)</f>
        <v>0</v>
      </c>
      <c r="BI223" s="89">
        <f>IF($U$223="nulová",$N$223,0)</f>
        <v>0</v>
      </c>
      <c r="BJ223" s="6" t="s">
        <v>22</v>
      </c>
      <c r="BK223" s="89">
        <f>ROUND($L$223*$K$223,2)</f>
        <v>0</v>
      </c>
      <c r="BL223" s="6" t="s">
        <v>191</v>
      </c>
      <c r="BM223" s="6" t="s">
        <v>292</v>
      </c>
    </row>
    <row r="224" spans="2:51" s="6" customFormat="1" ht="18.75" customHeight="1">
      <c r="B224" s="146"/>
      <c r="C224" s="147"/>
      <c r="D224" s="147"/>
      <c r="E224" s="147"/>
      <c r="F224" s="241" t="s">
        <v>168</v>
      </c>
      <c r="G224" s="242"/>
      <c r="H224" s="242"/>
      <c r="I224" s="242"/>
      <c r="J224" s="147"/>
      <c r="K224" s="147"/>
      <c r="L224" s="147"/>
      <c r="M224" s="147"/>
      <c r="N224" s="147"/>
      <c r="O224" s="147"/>
      <c r="P224" s="147"/>
      <c r="Q224" s="147"/>
      <c r="R224" s="148"/>
      <c r="T224" s="149"/>
      <c r="U224" s="147"/>
      <c r="V224" s="147"/>
      <c r="W224" s="147"/>
      <c r="X224" s="147"/>
      <c r="Y224" s="147"/>
      <c r="Z224" s="147"/>
      <c r="AA224" s="150"/>
      <c r="AT224" s="151" t="s">
        <v>160</v>
      </c>
      <c r="AU224" s="151" t="s">
        <v>97</v>
      </c>
      <c r="AV224" s="151" t="s">
        <v>22</v>
      </c>
      <c r="AW224" s="151" t="s">
        <v>106</v>
      </c>
      <c r="AX224" s="151" t="s">
        <v>80</v>
      </c>
      <c r="AY224" s="151" t="s">
        <v>151</v>
      </c>
    </row>
    <row r="225" spans="2:51" s="6" customFormat="1" ht="18.75" customHeight="1">
      <c r="B225" s="152"/>
      <c r="C225" s="153"/>
      <c r="D225" s="153"/>
      <c r="E225" s="153"/>
      <c r="F225" s="243" t="s">
        <v>169</v>
      </c>
      <c r="G225" s="244"/>
      <c r="H225" s="244"/>
      <c r="I225" s="244"/>
      <c r="J225" s="153"/>
      <c r="K225" s="154">
        <v>49.8</v>
      </c>
      <c r="L225" s="153"/>
      <c r="M225" s="153"/>
      <c r="N225" s="153"/>
      <c r="O225" s="153"/>
      <c r="P225" s="153"/>
      <c r="Q225" s="153"/>
      <c r="R225" s="155"/>
      <c r="T225" s="156"/>
      <c r="U225" s="153"/>
      <c r="V225" s="153"/>
      <c r="W225" s="153"/>
      <c r="X225" s="153"/>
      <c r="Y225" s="153"/>
      <c r="Z225" s="153"/>
      <c r="AA225" s="157"/>
      <c r="AT225" s="158" t="s">
        <v>160</v>
      </c>
      <c r="AU225" s="158" t="s">
        <v>97</v>
      </c>
      <c r="AV225" s="158" t="s">
        <v>97</v>
      </c>
      <c r="AW225" s="158" t="s">
        <v>106</v>
      </c>
      <c r="AX225" s="158" t="s">
        <v>22</v>
      </c>
      <c r="AY225" s="158" t="s">
        <v>151</v>
      </c>
    </row>
    <row r="226" spans="2:65" s="6" customFormat="1" ht="39" customHeight="1">
      <c r="B226" s="23"/>
      <c r="C226" s="167" t="s">
        <v>293</v>
      </c>
      <c r="D226" s="167" t="s">
        <v>284</v>
      </c>
      <c r="E226" s="168" t="s">
        <v>294</v>
      </c>
      <c r="F226" s="245" t="s">
        <v>295</v>
      </c>
      <c r="G226" s="246"/>
      <c r="H226" s="246"/>
      <c r="I226" s="246"/>
      <c r="J226" s="169" t="s">
        <v>156</v>
      </c>
      <c r="K226" s="170">
        <v>54.78</v>
      </c>
      <c r="L226" s="247">
        <v>0</v>
      </c>
      <c r="M226" s="246"/>
      <c r="N226" s="248">
        <f>ROUND($L$226*$K$226,2)</f>
        <v>0</v>
      </c>
      <c r="O226" s="237"/>
      <c r="P226" s="237"/>
      <c r="Q226" s="237"/>
      <c r="R226" s="25"/>
      <c r="T226" s="143"/>
      <c r="U226" s="31" t="s">
        <v>45</v>
      </c>
      <c r="V226" s="24"/>
      <c r="W226" s="144">
        <f>$V$226*$K$226</f>
        <v>0</v>
      </c>
      <c r="X226" s="144">
        <v>0.00287</v>
      </c>
      <c r="Y226" s="144">
        <f>$X$226*$K$226</f>
        <v>0.15721860000000001</v>
      </c>
      <c r="Z226" s="144">
        <v>0</v>
      </c>
      <c r="AA226" s="145">
        <f>$Z$226*$K$226</f>
        <v>0</v>
      </c>
      <c r="AR226" s="6" t="s">
        <v>287</v>
      </c>
      <c r="AT226" s="6" t="s">
        <v>284</v>
      </c>
      <c r="AU226" s="6" t="s">
        <v>97</v>
      </c>
      <c r="AY226" s="6" t="s">
        <v>151</v>
      </c>
      <c r="BE226" s="89">
        <f>IF($U$226="základní",$N$226,0)</f>
        <v>0</v>
      </c>
      <c r="BF226" s="89">
        <f>IF($U$226="snížená",$N$226,0)</f>
        <v>0</v>
      </c>
      <c r="BG226" s="89">
        <f>IF($U$226="zákl. přenesená",$N$226,0)</f>
        <v>0</v>
      </c>
      <c r="BH226" s="89">
        <f>IF($U$226="sníž. přenesená",$N$226,0)</f>
        <v>0</v>
      </c>
      <c r="BI226" s="89">
        <f>IF($U$226="nulová",$N$226,0)</f>
        <v>0</v>
      </c>
      <c r="BJ226" s="6" t="s">
        <v>22</v>
      </c>
      <c r="BK226" s="89">
        <f>ROUND($L$226*$K$226,2)</f>
        <v>0</v>
      </c>
      <c r="BL226" s="6" t="s">
        <v>191</v>
      </c>
      <c r="BM226" s="6" t="s">
        <v>296</v>
      </c>
    </row>
    <row r="227" spans="2:65" s="6" customFormat="1" ht="15.75" customHeight="1">
      <c r="B227" s="23"/>
      <c r="C227" s="139" t="s">
        <v>297</v>
      </c>
      <c r="D227" s="139" t="s">
        <v>153</v>
      </c>
      <c r="E227" s="140" t="s">
        <v>298</v>
      </c>
      <c r="F227" s="240" t="s">
        <v>299</v>
      </c>
      <c r="G227" s="237"/>
      <c r="H227" s="237"/>
      <c r="I227" s="237"/>
      <c r="J227" s="141" t="s">
        <v>208</v>
      </c>
      <c r="K227" s="142">
        <v>54.29</v>
      </c>
      <c r="L227" s="236">
        <v>0</v>
      </c>
      <c r="M227" s="237"/>
      <c r="N227" s="238">
        <f>ROUND($L$227*$K$227,2)</f>
        <v>0</v>
      </c>
      <c r="O227" s="237"/>
      <c r="P227" s="237"/>
      <c r="Q227" s="237"/>
      <c r="R227" s="25"/>
      <c r="T227" s="143"/>
      <c r="U227" s="31" t="s">
        <v>45</v>
      </c>
      <c r="V227" s="24"/>
      <c r="W227" s="144">
        <f>$V$227*$K$227</f>
        <v>0</v>
      </c>
      <c r="X227" s="144">
        <v>2E-05</v>
      </c>
      <c r="Y227" s="144">
        <f>$X$227*$K$227</f>
        <v>0.0010858</v>
      </c>
      <c r="Z227" s="144">
        <v>0</v>
      </c>
      <c r="AA227" s="145">
        <f>$Z$227*$K$227</f>
        <v>0</v>
      </c>
      <c r="AR227" s="6" t="s">
        <v>191</v>
      </c>
      <c r="AT227" s="6" t="s">
        <v>153</v>
      </c>
      <c r="AU227" s="6" t="s">
        <v>97</v>
      </c>
      <c r="AY227" s="6" t="s">
        <v>151</v>
      </c>
      <c r="BE227" s="89">
        <f>IF($U$227="základní",$N$227,0)</f>
        <v>0</v>
      </c>
      <c r="BF227" s="89">
        <f>IF($U$227="snížená",$N$227,0)</f>
        <v>0</v>
      </c>
      <c r="BG227" s="89">
        <f>IF($U$227="zákl. přenesená",$N$227,0)</f>
        <v>0</v>
      </c>
      <c r="BH227" s="89">
        <f>IF($U$227="sníž. přenesená",$N$227,0)</f>
        <v>0</v>
      </c>
      <c r="BI227" s="89">
        <f>IF($U$227="nulová",$N$227,0)</f>
        <v>0</v>
      </c>
      <c r="BJ227" s="6" t="s">
        <v>22</v>
      </c>
      <c r="BK227" s="89">
        <f>ROUND($L$227*$K$227,2)</f>
        <v>0</v>
      </c>
      <c r="BL227" s="6" t="s">
        <v>191</v>
      </c>
      <c r="BM227" s="6" t="s">
        <v>300</v>
      </c>
    </row>
    <row r="228" spans="2:51" s="6" customFormat="1" ht="18.75" customHeight="1">
      <c r="B228" s="146"/>
      <c r="C228" s="147"/>
      <c r="D228" s="147"/>
      <c r="E228" s="147"/>
      <c r="F228" s="241" t="s">
        <v>166</v>
      </c>
      <c r="G228" s="242"/>
      <c r="H228" s="242"/>
      <c r="I228" s="242"/>
      <c r="J228" s="147"/>
      <c r="K228" s="147"/>
      <c r="L228" s="147"/>
      <c r="M228" s="147"/>
      <c r="N228" s="147"/>
      <c r="O228" s="147"/>
      <c r="P228" s="147"/>
      <c r="Q228" s="147"/>
      <c r="R228" s="148"/>
      <c r="T228" s="149"/>
      <c r="U228" s="147"/>
      <c r="V228" s="147"/>
      <c r="W228" s="147"/>
      <c r="X228" s="147"/>
      <c r="Y228" s="147"/>
      <c r="Z228" s="147"/>
      <c r="AA228" s="150"/>
      <c r="AT228" s="151" t="s">
        <v>160</v>
      </c>
      <c r="AU228" s="151" t="s">
        <v>97</v>
      </c>
      <c r="AV228" s="151" t="s">
        <v>22</v>
      </c>
      <c r="AW228" s="151" t="s">
        <v>106</v>
      </c>
      <c r="AX228" s="151" t="s">
        <v>80</v>
      </c>
      <c r="AY228" s="151" t="s">
        <v>151</v>
      </c>
    </row>
    <row r="229" spans="2:51" s="6" customFormat="1" ht="32.25" customHeight="1">
      <c r="B229" s="152"/>
      <c r="C229" s="153"/>
      <c r="D229" s="153"/>
      <c r="E229" s="153"/>
      <c r="F229" s="243" t="s">
        <v>301</v>
      </c>
      <c r="G229" s="244"/>
      <c r="H229" s="244"/>
      <c r="I229" s="244"/>
      <c r="J229" s="153"/>
      <c r="K229" s="154">
        <v>28.21</v>
      </c>
      <c r="L229" s="153"/>
      <c r="M229" s="153"/>
      <c r="N229" s="153"/>
      <c r="O229" s="153"/>
      <c r="P229" s="153"/>
      <c r="Q229" s="153"/>
      <c r="R229" s="155"/>
      <c r="T229" s="156"/>
      <c r="U229" s="153"/>
      <c r="V229" s="153"/>
      <c r="W229" s="153"/>
      <c r="X229" s="153"/>
      <c r="Y229" s="153"/>
      <c r="Z229" s="153"/>
      <c r="AA229" s="157"/>
      <c r="AT229" s="158" t="s">
        <v>160</v>
      </c>
      <c r="AU229" s="158" t="s">
        <v>97</v>
      </c>
      <c r="AV229" s="158" t="s">
        <v>97</v>
      </c>
      <c r="AW229" s="158" t="s">
        <v>106</v>
      </c>
      <c r="AX229" s="158" t="s">
        <v>80</v>
      </c>
      <c r="AY229" s="158" t="s">
        <v>151</v>
      </c>
    </row>
    <row r="230" spans="2:51" s="6" customFormat="1" ht="18.75" customHeight="1">
      <c r="B230" s="152"/>
      <c r="C230" s="153"/>
      <c r="D230" s="153"/>
      <c r="E230" s="153"/>
      <c r="F230" s="243" t="s">
        <v>302</v>
      </c>
      <c r="G230" s="244"/>
      <c r="H230" s="244"/>
      <c r="I230" s="244"/>
      <c r="J230" s="153"/>
      <c r="K230" s="154">
        <v>-1</v>
      </c>
      <c r="L230" s="153"/>
      <c r="M230" s="153"/>
      <c r="N230" s="153"/>
      <c r="O230" s="153"/>
      <c r="P230" s="153"/>
      <c r="Q230" s="153"/>
      <c r="R230" s="155"/>
      <c r="T230" s="156"/>
      <c r="U230" s="153"/>
      <c r="V230" s="153"/>
      <c r="W230" s="153"/>
      <c r="X230" s="153"/>
      <c r="Y230" s="153"/>
      <c r="Z230" s="153"/>
      <c r="AA230" s="157"/>
      <c r="AT230" s="158" t="s">
        <v>160</v>
      </c>
      <c r="AU230" s="158" t="s">
        <v>97</v>
      </c>
      <c r="AV230" s="158" t="s">
        <v>97</v>
      </c>
      <c r="AW230" s="158" t="s">
        <v>106</v>
      </c>
      <c r="AX230" s="158" t="s">
        <v>80</v>
      </c>
      <c r="AY230" s="158" t="s">
        <v>151</v>
      </c>
    </row>
    <row r="231" spans="2:51" s="6" customFormat="1" ht="18.75" customHeight="1">
      <c r="B231" s="171"/>
      <c r="C231" s="172"/>
      <c r="D231" s="172"/>
      <c r="E231" s="172"/>
      <c r="F231" s="249" t="s">
        <v>303</v>
      </c>
      <c r="G231" s="250"/>
      <c r="H231" s="250"/>
      <c r="I231" s="250"/>
      <c r="J231" s="172"/>
      <c r="K231" s="173">
        <v>27.21</v>
      </c>
      <c r="L231" s="172"/>
      <c r="M231" s="172"/>
      <c r="N231" s="172"/>
      <c r="O231" s="172"/>
      <c r="P231" s="172"/>
      <c r="Q231" s="172"/>
      <c r="R231" s="174"/>
      <c r="T231" s="175"/>
      <c r="U231" s="172"/>
      <c r="V231" s="172"/>
      <c r="W231" s="172"/>
      <c r="X231" s="172"/>
      <c r="Y231" s="172"/>
      <c r="Z231" s="172"/>
      <c r="AA231" s="176"/>
      <c r="AT231" s="177" t="s">
        <v>160</v>
      </c>
      <c r="AU231" s="177" t="s">
        <v>97</v>
      </c>
      <c r="AV231" s="177" t="s">
        <v>304</v>
      </c>
      <c r="AW231" s="177" t="s">
        <v>106</v>
      </c>
      <c r="AX231" s="177" t="s">
        <v>80</v>
      </c>
      <c r="AY231" s="177" t="s">
        <v>151</v>
      </c>
    </row>
    <row r="232" spans="2:51" s="6" customFormat="1" ht="18.75" customHeight="1">
      <c r="B232" s="146"/>
      <c r="C232" s="147"/>
      <c r="D232" s="147"/>
      <c r="E232" s="147"/>
      <c r="F232" s="241" t="s">
        <v>168</v>
      </c>
      <c r="G232" s="242"/>
      <c r="H232" s="242"/>
      <c r="I232" s="242"/>
      <c r="J232" s="147"/>
      <c r="K232" s="147"/>
      <c r="L232" s="147"/>
      <c r="M232" s="147"/>
      <c r="N232" s="147"/>
      <c r="O232" s="147"/>
      <c r="P232" s="147"/>
      <c r="Q232" s="147"/>
      <c r="R232" s="148"/>
      <c r="T232" s="149"/>
      <c r="U232" s="147"/>
      <c r="V232" s="147"/>
      <c r="W232" s="147"/>
      <c r="X232" s="147"/>
      <c r="Y232" s="147"/>
      <c r="Z232" s="147"/>
      <c r="AA232" s="150"/>
      <c r="AT232" s="151" t="s">
        <v>160</v>
      </c>
      <c r="AU232" s="151" t="s">
        <v>97</v>
      </c>
      <c r="AV232" s="151" t="s">
        <v>22</v>
      </c>
      <c r="AW232" s="151" t="s">
        <v>106</v>
      </c>
      <c r="AX232" s="151" t="s">
        <v>80</v>
      </c>
      <c r="AY232" s="151" t="s">
        <v>151</v>
      </c>
    </row>
    <row r="233" spans="2:51" s="6" customFormat="1" ht="32.25" customHeight="1">
      <c r="B233" s="152"/>
      <c r="C233" s="153"/>
      <c r="D233" s="153"/>
      <c r="E233" s="153"/>
      <c r="F233" s="243" t="s">
        <v>305</v>
      </c>
      <c r="G233" s="244"/>
      <c r="H233" s="244"/>
      <c r="I233" s="244"/>
      <c r="J233" s="153"/>
      <c r="K233" s="154">
        <v>28.08</v>
      </c>
      <c r="L233" s="153"/>
      <c r="M233" s="153"/>
      <c r="N233" s="153"/>
      <c r="O233" s="153"/>
      <c r="P233" s="153"/>
      <c r="Q233" s="153"/>
      <c r="R233" s="155"/>
      <c r="T233" s="156"/>
      <c r="U233" s="153"/>
      <c r="V233" s="153"/>
      <c r="W233" s="153"/>
      <c r="X233" s="153"/>
      <c r="Y233" s="153"/>
      <c r="Z233" s="153"/>
      <c r="AA233" s="157"/>
      <c r="AT233" s="158" t="s">
        <v>160</v>
      </c>
      <c r="AU233" s="158" t="s">
        <v>97</v>
      </c>
      <c r="AV233" s="158" t="s">
        <v>97</v>
      </c>
      <c r="AW233" s="158" t="s">
        <v>106</v>
      </c>
      <c r="AX233" s="158" t="s">
        <v>80</v>
      </c>
      <c r="AY233" s="158" t="s">
        <v>151</v>
      </c>
    </row>
    <row r="234" spans="2:51" s="6" customFormat="1" ht="18.75" customHeight="1">
      <c r="B234" s="152"/>
      <c r="C234" s="153"/>
      <c r="D234" s="153"/>
      <c r="E234" s="153"/>
      <c r="F234" s="243" t="s">
        <v>302</v>
      </c>
      <c r="G234" s="244"/>
      <c r="H234" s="244"/>
      <c r="I234" s="244"/>
      <c r="J234" s="153"/>
      <c r="K234" s="154">
        <v>-1</v>
      </c>
      <c r="L234" s="153"/>
      <c r="M234" s="153"/>
      <c r="N234" s="153"/>
      <c r="O234" s="153"/>
      <c r="P234" s="153"/>
      <c r="Q234" s="153"/>
      <c r="R234" s="155"/>
      <c r="T234" s="156"/>
      <c r="U234" s="153"/>
      <c r="V234" s="153"/>
      <c r="W234" s="153"/>
      <c r="X234" s="153"/>
      <c r="Y234" s="153"/>
      <c r="Z234" s="153"/>
      <c r="AA234" s="157"/>
      <c r="AT234" s="158" t="s">
        <v>160</v>
      </c>
      <c r="AU234" s="158" t="s">
        <v>97</v>
      </c>
      <c r="AV234" s="158" t="s">
        <v>97</v>
      </c>
      <c r="AW234" s="158" t="s">
        <v>106</v>
      </c>
      <c r="AX234" s="158" t="s">
        <v>80</v>
      </c>
      <c r="AY234" s="158" t="s">
        <v>151</v>
      </c>
    </row>
    <row r="235" spans="2:51" s="6" customFormat="1" ht="18.75" customHeight="1">
      <c r="B235" s="171"/>
      <c r="C235" s="172"/>
      <c r="D235" s="172"/>
      <c r="E235" s="172"/>
      <c r="F235" s="249" t="s">
        <v>303</v>
      </c>
      <c r="G235" s="250"/>
      <c r="H235" s="250"/>
      <c r="I235" s="250"/>
      <c r="J235" s="172"/>
      <c r="K235" s="173">
        <v>27.08</v>
      </c>
      <c r="L235" s="172"/>
      <c r="M235" s="172"/>
      <c r="N235" s="172"/>
      <c r="O235" s="172"/>
      <c r="P235" s="172"/>
      <c r="Q235" s="172"/>
      <c r="R235" s="174"/>
      <c r="T235" s="175"/>
      <c r="U235" s="172"/>
      <c r="V235" s="172"/>
      <c r="W235" s="172"/>
      <c r="X235" s="172"/>
      <c r="Y235" s="172"/>
      <c r="Z235" s="172"/>
      <c r="AA235" s="176"/>
      <c r="AT235" s="177" t="s">
        <v>160</v>
      </c>
      <c r="AU235" s="177" t="s">
        <v>97</v>
      </c>
      <c r="AV235" s="177" t="s">
        <v>304</v>
      </c>
      <c r="AW235" s="177" t="s">
        <v>106</v>
      </c>
      <c r="AX235" s="177" t="s">
        <v>80</v>
      </c>
      <c r="AY235" s="177" t="s">
        <v>151</v>
      </c>
    </row>
    <row r="236" spans="2:51" s="6" customFormat="1" ht="18.75" customHeight="1">
      <c r="B236" s="159"/>
      <c r="C236" s="160"/>
      <c r="D236" s="160"/>
      <c r="E236" s="160"/>
      <c r="F236" s="251" t="s">
        <v>170</v>
      </c>
      <c r="G236" s="252"/>
      <c r="H236" s="252"/>
      <c r="I236" s="252"/>
      <c r="J236" s="160"/>
      <c r="K236" s="161">
        <v>54.29</v>
      </c>
      <c r="L236" s="160"/>
      <c r="M236" s="160"/>
      <c r="N236" s="160"/>
      <c r="O236" s="160"/>
      <c r="P236" s="160"/>
      <c r="Q236" s="160"/>
      <c r="R236" s="162"/>
      <c r="T236" s="163"/>
      <c r="U236" s="160"/>
      <c r="V236" s="160"/>
      <c r="W236" s="160"/>
      <c r="X236" s="160"/>
      <c r="Y236" s="160"/>
      <c r="Z236" s="160"/>
      <c r="AA236" s="164"/>
      <c r="AT236" s="165" t="s">
        <v>160</v>
      </c>
      <c r="AU236" s="165" t="s">
        <v>97</v>
      </c>
      <c r="AV236" s="165" t="s">
        <v>157</v>
      </c>
      <c r="AW236" s="165" t="s">
        <v>106</v>
      </c>
      <c r="AX236" s="165" t="s">
        <v>22</v>
      </c>
      <c r="AY236" s="165" t="s">
        <v>151</v>
      </c>
    </row>
    <row r="237" spans="2:65" s="6" customFormat="1" ht="15.75" customHeight="1">
      <c r="B237" s="23"/>
      <c r="C237" s="167" t="s">
        <v>306</v>
      </c>
      <c r="D237" s="167" t="s">
        <v>284</v>
      </c>
      <c r="E237" s="168" t="s">
        <v>307</v>
      </c>
      <c r="F237" s="245" t="s">
        <v>308</v>
      </c>
      <c r="G237" s="246"/>
      <c r="H237" s="246"/>
      <c r="I237" s="246"/>
      <c r="J237" s="169" t="s">
        <v>208</v>
      </c>
      <c r="K237" s="170">
        <v>27.754</v>
      </c>
      <c r="L237" s="247">
        <v>0</v>
      </c>
      <c r="M237" s="246"/>
      <c r="N237" s="248">
        <f>ROUND($L$237*$K$237,2)</f>
        <v>0</v>
      </c>
      <c r="O237" s="237"/>
      <c r="P237" s="237"/>
      <c r="Q237" s="237"/>
      <c r="R237" s="25"/>
      <c r="T237" s="143"/>
      <c r="U237" s="31" t="s">
        <v>45</v>
      </c>
      <c r="V237" s="24"/>
      <c r="W237" s="144">
        <f>$V$237*$K$237</f>
        <v>0</v>
      </c>
      <c r="X237" s="144">
        <v>0.00015</v>
      </c>
      <c r="Y237" s="144">
        <f>$X$237*$K$237</f>
        <v>0.0041630999999999994</v>
      </c>
      <c r="Z237" s="144">
        <v>0</v>
      </c>
      <c r="AA237" s="145">
        <f>$Z$237*$K$237</f>
        <v>0</v>
      </c>
      <c r="AR237" s="6" t="s">
        <v>287</v>
      </c>
      <c r="AT237" s="6" t="s">
        <v>284</v>
      </c>
      <c r="AU237" s="6" t="s">
        <v>97</v>
      </c>
      <c r="AY237" s="6" t="s">
        <v>151</v>
      </c>
      <c r="BE237" s="89">
        <f>IF($U$237="základní",$N$237,0)</f>
        <v>0</v>
      </c>
      <c r="BF237" s="89">
        <f>IF($U$237="snížená",$N$237,0)</f>
        <v>0</v>
      </c>
      <c r="BG237" s="89">
        <f>IF($U$237="zákl. přenesená",$N$237,0)</f>
        <v>0</v>
      </c>
      <c r="BH237" s="89">
        <f>IF($U$237="sníž. přenesená",$N$237,0)</f>
        <v>0</v>
      </c>
      <c r="BI237" s="89">
        <f>IF($U$237="nulová",$N$237,0)</f>
        <v>0</v>
      </c>
      <c r="BJ237" s="6" t="s">
        <v>22</v>
      </c>
      <c r="BK237" s="89">
        <f>ROUND($L$237*$K$237,2)</f>
        <v>0</v>
      </c>
      <c r="BL237" s="6" t="s">
        <v>191</v>
      </c>
      <c r="BM237" s="6" t="s">
        <v>309</v>
      </c>
    </row>
    <row r="238" spans="2:51" s="6" customFormat="1" ht="18.75" customHeight="1">
      <c r="B238" s="146"/>
      <c r="C238" s="147"/>
      <c r="D238" s="147"/>
      <c r="E238" s="147"/>
      <c r="F238" s="241" t="s">
        <v>166</v>
      </c>
      <c r="G238" s="242"/>
      <c r="H238" s="242"/>
      <c r="I238" s="242"/>
      <c r="J238" s="147"/>
      <c r="K238" s="147"/>
      <c r="L238" s="147"/>
      <c r="M238" s="147"/>
      <c r="N238" s="147"/>
      <c r="O238" s="147"/>
      <c r="P238" s="147"/>
      <c r="Q238" s="147"/>
      <c r="R238" s="148"/>
      <c r="T238" s="149"/>
      <c r="U238" s="147"/>
      <c r="V238" s="147"/>
      <c r="W238" s="147"/>
      <c r="X238" s="147"/>
      <c r="Y238" s="147"/>
      <c r="Z238" s="147"/>
      <c r="AA238" s="150"/>
      <c r="AT238" s="151" t="s">
        <v>160</v>
      </c>
      <c r="AU238" s="151" t="s">
        <v>97</v>
      </c>
      <c r="AV238" s="151" t="s">
        <v>22</v>
      </c>
      <c r="AW238" s="151" t="s">
        <v>106</v>
      </c>
      <c r="AX238" s="151" t="s">
        <v>80</v>
      </c>
      <c r="AY238" s="151" t="s">
        <v>151</v>
      </c>
    </row>
    <row r="239" spans="2:51" s="6" customFormat="1" ht="32.25" customHeight="1">
      <c r="B239" s="152"/>
      <c r="C239" s="153"/>
      <c r="D239" s="153"/>
      <c r="E239" s="153"/>
      <c r="F239" s="243" t="s">
        <v>301</v>
      </c>
      <c r="G239" s="244"/>
      <c r="H239" s="244"/>
      <c r="I239" s="244"/>
      <c r="J239" s="153"/>
      <c r="K239" s="154">
        <v>28.21</v>
      </c>
      <c r="L239" s="153"/>
      <c r="M239" s="153"/>
      <c r="N239" s="153"/>
      <c r="O239" s="153"/>
      <c r="P239" s="153"/>
      <c r="Q239" s="153"/>
      <c r="R239" s="155"/>
      <c r="T239" s="156"/>
      <c r="U239" s="153"/>
      <c r="V239" s="153"/>
      <c r="W239" s="153"/>
      <c r="X239" s="153"/>
      <c r="Y239" s="153"/>
      <c r="Z239" s="153"/>
      <c r="AA239" s="157"/>
      <c r="AT239" s="158" t="s">
        <v>160</v>
      </c>
      <c r="AU239" s="158" t="s">
        <v>97</v>
      </c>
      <c r="AV239" s="158" t="s">
        <v>97</v>
      </c>
      <c r="AW239" s="158" t="s">
        <v>106</v>
      </c>
      <c r="AX239" s="158" t="s">
        <v>80</v>
      </c>
      <c r="AY239" s="158" t="s">
        <v>151</v>
      </c>
    </row>
    <row r="240" spans="2:51" s="6" customFormat="1" ht="18.75" customHeight="1">
      <c r="B240" s="152"/>
      <c r="C240" s="153"/>
      <c r="D240" s="153"/>
      <c r="E240" s="153"/>
      <c r="F240" s="243" t="s">
        <v>302</v>
      </c>
      <c r="G240" s="244"/>
      <c r="H240" s="244"/>
      <c r="I240" s="244"/>
      <c r="J240" s="153"/>
      <c r="K240" s="154">
        <v>-1</v>
      </c>
      <c r="L240" s="153"/>
      <c r="M240" s="153"/>
      <c r="N240" s="153"/>
      <c r="O240" s="153"/>
      <c r="P240" s="153"/>
      <c r="Q240" s="153"/>
      <c r="R240" s="155"/>
      <c r="T240" s="156"/>
      <c r="U240" s="153"/>
      <c r="V240" s="153"/>
      <c r="W240" s="153"/>
      <c r="X240" s="153"/>
      <c r="Y240" s="153"/>
      <c r="Z240" s="153"/>
      <c r="AA240" s="157"/>
      <c r="AT240" s="158" t="s">
        <v>160</v>
      </c>
      <c r="AU240" s="158" t="s">
        <v>97</v>
      </c>
      <c r="AV240" s="158" t="s">
        <v>97</v>
      </c>
      <c r="AW240" s="158" t="s">
        <v>106</v>
      </c>
      <c r="AX240" s="158" t="s">
        <v>80</v>
      </c>
      <c r="AY240" s="158" t="s">
        <v>151</v>
      </c>
    </row>
    <row r="241" spans="2:51" s="6" customFormat="1" ht="18.75" customHeight="1">
      <c r="B241" s="159"/>
      <c r="C241" s="160"/>
      <c r="D241" s="160"/>
      <c r="E241" s="160"/>
      <c r="F241" s="251" t="s">
        <v>170</v>
      </c>
      <c r="G241" s="252"/>
      <c r="H241" s="252"/>
      <c r="I241" s="252"/>
      <c r="J241" s="160"/>
      <c r="K241" s="161">
        <v>27.21</v>
      </c>
      <c r="L241" s="160"/>
      <c r="M241" s="160"/>
      <c r="N241" s="160"/>
      <c r="O241" s="160"/>
      <c r="P241" s="160"/>
      <c r="Q241" s="160"/>
      <c r="R241" s="162"/>
      <c r="T241" s="163"/>
      <c r="U241" s="160"/>
      <c r="V241" s="160"/>
      <c r="W241" s="160"/>
      <c r="X241" s="160"/>
      <c r="Y241" s="160"/>
      <c r="Z241" s="160"/>
      <c r="AA241" s="164"/>
      <c r="AT241" s="165" t="s">
        <v>160</v>
      </c>
      <c r="AU241" s="165" t="s">
        <v>97</v>
      </c>
      <c r="AV241" s="165" t="s">
        <v>157</v>
      </c>
      <c r="AW241" s="165" t="s">
        <v>106</v>
      </c>
      <c r="AX241" s="165" t="s">
        <v>22</v>
      </c>
      <c r="AY241" s="165" t="s">
        <v>151</v>
      </c>
    </row>
    <row r="242" spans="2:65" s="6" customFormat="1" ht="15.75" customHeight="1">
      <c r="B242" s="23"/>
      <c r="C242" s="167" t="s">
        <v>310</v>
      </c>
      <c r="D242" s="167" t="s">
        <v>284</v>
      </c>
      <c r="E242" s="168" t="s">
        <v>311</v>
      </c>
      <c r="F242" s="245" t="s">
        <v>312</v>
      </c>
      <c r="G242" s="246"/>
      <c r="H242" s="246"/>
      <c r="I242" s="246"/>
      <c r="J242" s="169" t="s">
        <v>197</v>
      </c>
      <c r="K242" s="170">
        <v>27.622</v>
      </c>
      <c r="L242" s="247">
        <v>0</v>
      </c>
      <c r="M242" s="246"/>
      <c r="N242" s="248">
        <f>ROUND($L$242*$K$242,2)</f>
        <v>0</v>
      </c>
      <c r="O242" s="237"/>
      <c r="P242" s="237"/>
      <c r="Q242" s="237"/>
      <c r="R242" s="25"/>
      <c r="T242" s="143"/>
      <c r="U242" s="31" t="s">
        <v>45</v>
      </c>
      <c r="V242" s="24"/>
      <c r="W242" s="144">
        <f>$V$242*$K$242</f>
        <v>0</v>
      </c>
      <c r="X242" s="144">
        <v>0.00015</v>
      </c>
      <c r="Y242" s="144">
        <f>$X$242*$K$242</f>
        <v>0.0041433</v>
      </c>
      <c r="Z242" s="144">
        <v>0</v>
      </c>
      <c r="AA242" s="145">
        <f>$Z$242*$K$242</f>
        <v>0</v>
      </c>
      <c r="AR242" s="6" t="s">
        <v>287</v>
      </c>
      <c r="AT242" s="6" t="s">
        <v>284</v>
      </c>
      <c r="AU242" s="6" t="s">
        <v>97</v>
      </c>
      <c r="AY242" s="6" t="s">
        <v>151</v>
      </c>
      <c r="BE242" s="89">
        <f>IF($U$242="základní",$N$242,0)</f>
        <v>0</v>
      </c>
      <c r="BF242" s="89">
        <f>IF($U$242="snížená",$N$242,0)</f>
        <v>0</v>
      </c>
      <c r="BG242" s="89">
        <f>IF($U$242="zákl. přenesená",$N$242,0)</f>
        <v>0</v>
      </c>
      <c r="BH242" s="89">
        <f>IF($U$242="sníž. přenesená",$N$242,0)</f>
        <v>0</v>
      </c>
      <c r="BI242" s="89">
        <f>IF($U$242="nulová",$N$242,0)</f>
        <v>0</v>
      </c>
      <c r="BJ242" s="6" t="s">
        <v>22</v>
      </c>
      <c r="BK242" s="89">
        <f>ROUND($L$242*$K$242,2)</f>
        <v>0</v>
      </c>
      <c r="BL242" s="6" t="s">
        <v>191</v>
      </c>
      <c r="BM242" s="6" t="s">
        <v>313</v>
      </c>
    </row>
    <row r="243" spans="2:51" s="6" customFormat="1" ht="18.75" customHeight="1">
      <c r="B243" s="146"/>
      <c r="C243" s="147"/>
      <c r="D243" s="147"/>
      <c r="E243" s="147"/>
      <c r="F243" s="241" t="s">
        <v>168</v>
      </c>
      <c r="G243" s="242"/>
      <c r="H243" s="242"/>
      <c r="I243" s="242"/>
      <c r="J243" s="147"/>
      <c r="K243" s="147"/>
      <c r="L243" s="147"/>
      <c r="M243" s="147"/>
      <c r="N243" s="147"/>
      <c r="O243" s="147"/>
      <c r="P243" s="147"/>
      <c r="Q243" s="147"/>
      <c r="R243" s="148"/>
      <c r="T243" s="149"/>
      <c r="U243" s="147"/>
      <c r="V243" s="147"/>
      <c r="W243" s="147"/>
      <c r="X243" s="147"/>
      <c r="Y243" s="147"/>
      <c r="Z243" s="147"/>
      <c r="AA243" s="150"/>
      <c r="AT243" s="151" t="s">
        <v>160</v>
      </c>
      <c r="AU243" s="151" t="s">
        <v>97</v>
      </c>
      <c r="AV243" s="151" t="s">
        <v>22</v>
      </c>
      <c r="AW243" s="151" t="s">
        <v>106</v>
      </c>
      <c r="AX243" s="151" t="s">
        <v>80</v>
      </c>
      <c r="AY243" s="151" t="s">
        <v>151</v>
      </c>
    </row>
    <row r="244" spans="2:51" s="6" customFormat="1" ht="32.25" customHeight="1">
      <c r="B244" s="152"/>
      <c r="C244" s="153"/>
      <c r="D244" s="153"/>
      <c r="E244" s="153"/>
      <c r="F244" s="243" t="s">
        <v>305</v>
      </c>
      <c r="G244" s="244"/>
      <c r="H244" s="244"/>
      <c r="I244" s="244"/>
      <c r="J244" s="153"/>
      <c r="K244" s="154">
        <v>28.08</v>
      </c>
      <c r="L244" s="153"/>
      <c r="M244" s="153"/>
      <c r="N244" s="153"/>
      <c r="O244" s="153"/>
      <c r="P244" s="153"/>
      <c r="Q244" s="153"/>
      <c r="R244" s="155"/>
      <c r="T244" s="156"/>
      <c r="U244" s="153"/>
      <c r="V244" s="153"/>
      <c r="W244" s="153"/>
      <c r="X244" s="153"/>
      <c r="Y244" s="153"/>
      <c r="Z244" s="153"/>
      <c r="AA244" s="157"/>
      <c r="AT244" s="158" t="s">
        <v>160</v>
      </c>
      <c r="AU244" s="158" t="s">
        <v>97</v>
      </c>
      <c r="AV244" s="158" t="s">
        <v>97</v>
      </c>
      <c r="AW244" s="158" t="s">
        <v>106</v>
      </c>
      <c r="AX244" s="158" t="s">
        <v>80</v>
      </c>
      <c r="AY244" s="158" t="s">
        <v>151</v>
      </c>
    </row>
    <row r="245" spans="2:51" s="6" customFormat="1" ht="18.75" customHeight="1">
      <c r="B245" s="152"/>
      <c r="C245" s="153"/>
      <c r="D245" s="153"/>
      <c r="E245" s="153"/>
      <c r="F245" s="243" t="s">
        <v>302</v>
      </c>
      <c r="G245" s="244"/>
      <c r="H245" s="244"/>
      <c r="I245" s="244"/>
      <c r="J245" s="153"/>
      <c r="K245" s="154">
        <v>-1</v>
      </c>
      <c r="L245" s="153"/>
      <c r="M245" s="153"/>
      <c r="N245" s="153"/>
      <c r="O245" s="153"/>
      <c r="P245" s="153"/>
      <c r="Q245" s="153"/>
      <c r="R245" s="155"/>
      <c r="T245" s="156"/>
      <c r="U245" s="153"/>
      <c r="V245" s="153"/>
      <c r="W245" s="153"/>
      <c r="X245" s="153"/>
      <c r="Y245" s="153"/>
      <c r="Z245" s="153"/>
      <c r="AA245" s="157"/>
      <c r="AT245" s="158" t="s">
        <v>160</v>
      </c>
      <c r="AU245" s="158" t="s">
        <v>97</v>
      </c>
      <c r="AV245" s="158" t="s">
        <v>97</v>
      </c>
      <c r="AW245" s="158" t="s">
        <v>106</v>
      </c>
      <c r="AX245" s="158" t="s">
        <v>80</v>
      </c>
      <c r="AY245" s="158" t="s">
        <v>151</v>
      </c>
    </row>
    <row r="246" spans="2:51" s="6" customFormat="1" ht="18.75" customHeight="1">
      <c r="B246" s="159"/>
      <c r="C246" s="160"/>
      <c r="D246" s="160"/>
      <c r="E246" s="160"/>
      <c r="F246" s="251" t="s">
        <v>170</v>
      </c>
      <c r="G246" s="252"/>
      <c r="H246" s="252"/>
      <c r="I246" s="252"/>
      <c r="J246" s="160"/>
      <c r="K246" s="161">
        <v>27.08</v>
      </c>
      <c r="L246" s="160"/>
      <c r="M246" s="160"/>
      <c r="N246" s="160"/>
      <c r="O246" s="160"/>
      <c r="P246" s="160"/>
      <c r="Q246" s="160"/>
      <c r="R246" s="162"/>
      <c r="T246" s="163"/>
      <c r="U246" s="160"/>
      <c r="V246" s="160"/>
      <c r="W246" s="160"/>
      <c r="X246" s="160"/>
      <c r="Y246" s="160"/>
      <c r="Z246" s="160"/>
      <c r="AA246" s="164"/>
      <c r="AT246" s="165" t="s">
        <v>160</v>
      </c>
      <c r="AU246" s="165" t="s">
        <v>97</v>
      </c>
      <c r="AV246" s="165" t="s">
        <v>157</v>
      </c>
      <c r="AW246" s="165" t="s">
        <v>106</v>
      </c>
      <c r="AX246" s="165" t="s">
        <v>22</v>
      </c>
      <c r="AY246" s="165" t="s">
        <v>151</v>
      </c>
    </row>
    <row r="247" spans="2:65" s="6" customFormat="1" ht="27" customHeight="1">
      <c r="B247" s="23"/>
      <c r="C247" s="139" t="s">
        <v>314</v>
      </c>
      <c r="D247" s="139" t="s">
        <v>153</v>
      </c>
      <c r="E247" s="140" t="s">
        <v>315</v>
      </c>
      <c r="F247" s="240" t="s">
        <v>316</v>
      </c>
      <c r="G247" s="237"/>
      <c r="H247" s="237"/>
      <c r="I247" s="237"/>
      <c r="J247" s="141" t="s">
        <v>185</v>
      </c>
      <c r="K247" s="142">
        <v>0.76</v>
      </c>
      <c r="L247" s="236">
        <v>0</v>
      </c>
      <c r="M247" s="237"/>
      <c r="N247" s="238">
        <f>ROUND($L$247*$K$247,2)</f>
        <v>0</v>
      </c>
      <c r="O247" s="237"/>
      <c r="P247" s="237"/>
      <c r="Q247" s="237"/>
      <c r="R247" s="25"/>
      <c r="T247" s="143"/>
      <c r="U247" s="31" t="s">
        <v>45</v>
      </c>
      <c r="V247" s="24"/>
      <c r="W247" s="144">
        <f>$V$247*$K$247</f>
        <v>0</v>
      </c>
      <c r="X247" s="144">
        <v>0</v>
      </c>
      <c r="Y247" s="144">
        <f>$X$247*$K$247</f>
        <v>0</v>
      </c>
      <c r="Z247" s="144">
        <v>0</v>
      </c>
      <c r="AA247" s="145">
        <f>$Z$247*$K$247</f>
        <v>0</v>
      </c>
      <c r="AR247" s="6" t="s">
        <v>191</v>
      </c>
      <c r="AT247" s="6" t="s">
        <v>153</v>
      </c>
      <c r="AU247" s="6" t="s">
        <v>97</v>
      </c>
      <c r="AY247" s="6" t="s">
        <v>151</v>
      </c>
      <c r="BE247" s="89">
        <f>IF($U$247="základní",$N$247,0)</f>
        <v>0</v>
      </c>
      <c r="BF247" s="89">
        <f>IF($U$247="snížená",$N$247,0)</f>
        <v>0</v>
      </c>
      <c r="BG247" s="89">
        <f>IF($U$247="zákl. přenesená",$N$247,0)</f>
        <v>0</v>
      </c>
      <c r="BH247" s="89">
        <f>IF($U$247="sníž. přenesená",$N$247,0)</f>
        <v>0</v>
      </c>
      <c r="BI247" s="89">
        <f>IF($U$247="nulová",$N$247,0)</f>
        <v>0</v>
      </c>
      <c r="BJ247" s="6" t="s">
        <v>22</v>
      </c>
      <c r="BK247" s="89">
        <f>ROUND($L$247*$K$247,2)</f>
        <v>0</v>
      </c>
      <c r="BL247" s="6" t="s">
        <v>191</v>
      </c>
      <c r="BM247" s="6" t="s">
        <v>317</v>
      </c>
    </row>
    <row r="248" spans="2:63" s="128" customFormat="1" ht="30.75" customHeight="1">
      <c r="B248" s="129"/>
      <c r="C248" s="130"/>
      <c r="D248" s="138" t="s">
        <v>118</v>
      </c>
      <c r="E248" s="138"/>
      <c r="F248" s="138"/>
      <c r="G248" s="138"/>
      <c r="H248" s="138"/>
      <c r="I248" s="138"/>
      <c r="J248" s="138"/>
      <c r="K248" s="138"/>
      <c r="L248" s="138"/>
      <c r="M248" s="138"/>
      <c r="N248" s="232">
        <f>$BK$248</f>
        <v>0</v>
      </c>
      <c r="O248" s="231"/>
      <c r="P248" s="231"/>
      <c r="Q248" s="231"/>
      <c r="R248" s="132"/>
      <c r="T248" s="133"/>
      <c r="U248" s="130"/>
      <c r="V248" s="130"/>
      <c r="W248" s="134">
        <f>SUM($W$249:$W$254)</f>
        <v>0</v>
      </c>
      <c r="X248" s="130"/>
      <c r="Y248" s="134">
        <f>SUM($Y$249:$Y$254)</f>
        <v>0</v>
      </c>
      <c r="Z248" s="130"/>
      <c r="AA248" s="135">
        <f>SUM($AA$249:$AA$254)</f>
        <v>0</v>
      </c>
      <c r="AR248" s="136" t="s">
        <v>97</v>
      </c>
      <c r="AT248" s="136" t="s">
        <v>79</v>
      </c>
      <c r="AU248" s="136" t="s">
        <v>22</v>
      </c>
      <c r="AY248" s="136" t="s">
        <v>151</v>
      </c>
      <c r="BK248" s="137">
        <f>SUM($BK$249:$BK$254)</f>
        <v>0</v>
      </c>
    </row>
    <row r="249" spans="2:65" s="6" customFormat="1" ht="27" customHeight="1">
      <c r="B249" s="23"/>
      <c r="C249" s="139" t="s">
        <v>318</v>
      </c>
      <c r="D249" s="139" t="s">
        <v>153</v>
      </c>
      <c r="E249" s="140" t="s">
        <v>319</v>
      </c>
      <c r="F249" s="240" t="s">
        <v>320</v>
      </c>
      <c r="G249" s="237"/>
      <c r="H249" s="237"/>
      <c r="I249" s="237"/>
      <c r="J249" s="141" t="s">
        <v>156</v>
      </c>
      <c r="K249" s="142">
        <v>4</v>
      </c>
      <c r="L249" s="236">
        <v>0</v>
      </c>
      <c r="M249" s="237"/>
      <c r="N249" s="238">
        <f>ROUND($L$249*$K$249,2)</f>
        <v>0</v>
      </c>
      <c r="O249" s="237"/>
      <c r="P249" s="237"/>
      <c r="Q249" s="237"/>
      <c r="R249" s="25"/>
      <c r="T249" s="143"/>
      <c r="U249" s="31" t="s">
        <v>45</v>
      </c>
      <c r="V249" s="24"/>
      <c r="W249" s="144">
        <f>$V$249*$K$249</f>
        <v>0</v>
      </c>
      <c r="X249" s="144">
        <v>0</v>
      </c>
      <c r="Y249" s="144">
        <f>$X$249*$K$249</f>
        <v>0</v>
      </c>
      <c r="Z249" s="144">
        <v>0</v>
      </c>
      <c r="AA249" s="145">
        <f>$Z$249*$K$249</f>
        <v>0</v>
      </c>
      <c r="AR249" s="6" t="s">
        <v>191</v>
      </c>
      <c r="AT249" s="6" t="s">
        <v>153</v>
      </c>
      <c r="AU249" s="6" t="s">
        <v>97</v>
      </c>
      <c r="AY249" s="6" t="s">
        <v>151</v>
      </c>
      <c r="BE249" s="89">
        <f>IF($U$249="základní",$N$249,0)</f>
        <v>0</v>
      </c>
      <c r="BF249" s="89">
        <f>IF($U$249="snížená",$N$249,0)</f>
        <v>0</v>
      </c>
      <c r="BG249" s="89">
        <f>IF($U$249="zákl. přenesená",$N$249,0)</f>
        <v>0</v>
      </c>
      <c r="BH249" s="89">
        <f>IF($U$249="sníž. přenesená",$N$249,0)</f>
        <v>0</v>
      </c>
      <c r="BI249" s="89">
        <f>IF($U$249="nulová",$N$249,0)</f>
        <v>0</v>
      </c>
      <c r="BJ249" s="6" t="s">
        <v>22</v>
      </c>
      <c r="BK249" s="89">
        <f>ROUND($L$249*$K$249,2)</f>
        <v>0</v>
      </c>
      <c r="BL249" s="6" t="s">
        <v>191</v>
      </c>
      <c r="BM249" s="6" t="s">
        <v>321</v>
      </c>
    </row>
    <row r="250" spans="2:51" s="6" customFormat="1" ht="18.75" customHeight="1">
      <c r="B250" s="146"/>
      <c r="C250" s="147"/>
      <c r="D250" s="147"/>
      <c r="E250" s="147"/>
      <c r="F250" s="241" t="s">
        <v>166</v>
      </c>
      <c r="G250" s="242"/>
      <c r="H250" s="242"/>
      <c r="I250" s="242"/>
      <c r="J250" s="147"/>
      <c r="K250" s="147"/>
      <c r="L250" s="147"/>
      <c r="M250" s="147"/>
      <c r="N250" s="147"/>
      <c r="O250" s="147"/>
      <c r="P250" s="147"/>
      <c r="Q250" s="147"/>
      <c r="R250" s="148"/>
      <c r="T250" s="149"/>
      <c r="U250" s="147"/>
      <c r="V250" s="147"/>
      <c r="W250" s="147"/>
      <c r="X250" s="147"/>
      <c r="Y250" s="147"/>
      <c r="Z250" s="147"/>
      <c r="AA250" s="150"/>
      <c r="AT250" s="151" t="s">
        <v>160</v>
      </c>
      <c r="AU250" s="151" t="s">
        <v>97</v>
      </c>
      <c r="AV250" s="151" t="s">
        <v>22</v>
      </c>
      <c r="AW250" s="151" t="s">
        <v>106</v>
      </c>
      <c r="AX250" s="151" t="s">
        <v>80</v>
      </c>
      <c r="AY250" s="151" t="s">
        <v>151</v>
      </c>
    </row>
    <row r="251" spans="2:51" s="6" customFormat="1" ht="18.75" customHeight="1">
      <c r="B251" s="152"/>
      <c r="C251" s="153"/>
      <c r="D251" s="153"/>
      <c r="E251" s="153"/>
      <c r="F251" s="243" t="s">
        <v>322</v>
      </c>
      <c r="G251" s="244"/>
      <c r="H251" s="244"/>
      <c r="I251" s="244"/>
      <c r="J251" s="153"/>
      <c r="K251" s="154">
        <v>2</v>
      </c>
      <c r="L251" s="153"/>
      <c r="M251" s="153"/>
      <c r="N251" s="153"/>
      <c r="O251" s="153"/>
      <c r="P251" s="153"/>
      <c r="Q251" s="153"/>
      <c r="R251" s="155"/>
      <c r="T251" s="156"/>
      <c r="U251" s="153"/>
      <c r="V251" s="153"/>
      <c r="W251" s="153"/>
      <c r="X251" s="153"/>
      <c r="Y251" s="153"/>
      <c r="Z251" s="153"/>
      <c r="AA251" s="157"/>
      <c r="AT251" s="158" t="s">
        <v>160</v>
      </c>
      <c r="AU251" s="158" t="s">
        <v>97</v>
      </c>
      <c r="AV251" s="158" t="s">
        <v>97</v>
      </c>
      <c r="AW251" s="158" t="s">
        <v>106</v>
      </c>
      <c r="AX251" s="158" t="s">
        <v>80</v>
      </c>
      <c r="AY251" s="158" t="s">
        <v>151</v>
      </c>
    </row>
    <row r="252" spans="2:51" s="6" customFormat="1" ht="18.75" customHeight="1">
      <c r="B252" s="146"/>
      <c r="C252" s="147"/>
      <c r="D252" s="147"/>
      <c r="E252" s="147"/>
      <c r="F252" s="241" t="s">
        <v>168</v>
      </c>
      <c r="G252" s="242"/>
      <c r="H252" s="242"/>
      <c r="I252" s="242"/>
      <c r="J252" s="147"/>
      <c r="K252" s="147"/>
      <c r="L252" s="147"/>
      <c r="M252" s="147"/>
      <c r="N252" s="147"/>
      <c r="O252" s="147"/>
      <c r="P252" s="147"/>
      <c r="Q252" s="147"/>
      <c r="R252" s="148"/>
      <c r="T252" s="149"/>
      <c r="U252" s="147"/>
      <c r="V252" s="147"/>
      <c r="W252" s="147"/>
      <c r="X252" s="147"/>
      <c r="Y252" s="147"/>
      <c r="Z252" s="147"/>
      <c r="AA252" s="150"/>
      <c r="AT252" s="151" t="s">
        <v>160</v>
      </c>
      <c r="AU252" s="151" t="s">
        <v>97</v>
      </c>
      <c r="AV252" s="151" t="s">
        <v>22</v>
      </c>
      <c r="AW252" s="151" t="s">
        <v>106</v>
      </c>
      <c r="AX252" s="151" t="s">
        <v>80</v>
      </c>
      <c r="AY252" s="151" t="s">
        <v>151</v>
      </c>
    </row>
    <row r="253" spans="2:51" s="6" customFormat="1" ht="18.75" customHeight="1">
      <c r="B253" s="152"/>
      <c r="C253" s="153"/>
      <c r="D253" s="153"/>
      <c r="E253" s="153"/>
      <c r="F253" s="243" t="s">
        <v>322</v>
      </c>
      <c r="G253" s="244"/>
      <c r="H253" s="244"/>
      <c r="I253" s="244"/>
      <c r="J253" s="153"/>
      <c r="K253" s="154">
        <v>2</v>
      </c>
      <c r="L253" s="153"/>
      <c r="M253" s="153"/>
      <c r="N253" s="153"/>
      <c r="O253" s="153"/>
      <c r="P253" s="153"/>
      <c r="Q253" s="153"/>
      <c r="R253" s="155"/>
      <c r="T253" s="156"/>
      <c r="U253" s="153"/>
      <c r="V253" s="153"/>
      <c r="W253" s="153"/>
      <c r="X253" s="153"/>
      <c r="Y253" s="153"/>
      <c r="Z253" s="153"/>
      <c r="AA253" s="157"/>
      <c r="AT253" s="158" t="s">
        <v>160</v>
      </c>
      <c r="AU253" s="158" t="s">
        <v>97</v>
      </c>
      <c r="AV253" s="158" t="s">
        <v>97</v>
      </c>
      <c r="AW253" s="158" t="s">
        <v>106</v>
      </c>
      <c r="AX253" s="158" t="s">
        <v>80</v>
      </c>
      <c r="AY253" s="158" t="s">
        <v>151</v>
      </c>
    </row>
    <row r="254" spans="2:51" s="6" customFormat="1" ht="18.75" customHeight="1">
      <c r="B254" s="159"/>
      <c r="C254" s="160"/>
      <c r="D254" s="160"/>
      <c r="E254" s="160"/>
      <c r="F254" s="251" t="s">
        <v>170</v>
      </c>
      <c r="G254" s="252"/>
      <c r="H254" s="252"/>
      <c r="I254" s="252"/>
      <c r="J254" s="160"/>
      <c r="K254" s="161">
        <v>4</v>
      </c>
      <c r="L254" s="160"/>
      <c r="M254" s="160"/>
      <c r="N254" s="160"/>
      <c r="O254" s="160"/>
      <c r="P254" s="160"/>
      <c r="Q254" s="160"/>
      <c r="R254" s="162"/>
      <c r="T254" s="163"/>
      <c r="U254" s="160"/>
      <c r="V254" s="160"/>
      <c r="W254" s="160"/>
      <c r="X254" s="160"/>
      <c r="Y254" s="160"/>
      <c r="Z254" s="160"/>
      <c r="AA254" s="164"/>
      <c r="AT254" s="165" t="s">
        <v>160</v>
      </c>
      <c r="AU254" s="165" t="s">
        <v>97</v>
      </c>
      <c r="AV254" s="165" t="s">
        <v>157</v>
      </c>
      <c r="AW254" s="165" t="s">
        <v>106</v>
      </c>
      <c r="AX254" s="165" t="s">
        <v>22</v>
      </c>
      <c r="AY254" s="165" t="s">
        <v>151</v>
      </c>
    </row>
    <row r="255" spans="2:63" s="128" customFormat="1" ht="30.75" customHeight="1">
      <c r="B255" s="129"/>
      <c r="C255" s="130"/>
      <c r="D255" s="138" t="s">
        <v>119</v>
      </c>
      <c r="E255" s="138"/>
      <c r="F255" s="138"/>
      <c r="G255" s="138"/>
      <c r="H255" s="138"/>
      <c r="I255" s="138"/>
      <c r="J255" s="138"/>
      <c r="K255" s="138"/>
      <c r="L255" s="138"/>
      <c r="M255" s="138"/>
      <c r="N255" s="232">
        <f>$BK$255</f>
        <v>0</v>
      </c>
      <c r="O255" s="231"/>
      <c r="P255" s="231"/>
      <c r="Q255" s="231"/>
      <c r="R255" s="132"/>
      <c r="T255" s="133"/>
      <c r="U255" s="130"/>
      <c r="V255" s="130"/>
      <c r="W255" s="134">
        <f>SUM($W$256:$W$274)</f>
        <v>0</v>
      </c>
      <c r="X255" s="130"/>
      <c r="Y255" s="134">
        <f>SUM($Y$256:$Y$274)</f>
        <v>0.00999557</v>
      </c>
      <c r="Z255" s="130"/>
      <c r="AA255" s="135">
        <f>SUM($AA$256:$AA$274)</f>
        <v>0</v>
      </c>
      <c r="AR255" s="136" t="s">
        <v>97</v>
      </c>
      <c r="AT255" s="136" t="s">
        <v>79</v>
      </c>
      <c r="AU255" s="136" t="s">
        <v>22</v>
      </c>
      <c r="AY255" s="136" t="s">
        <v>151</v>
      </c>
      <c r="BK255" s="137">
        <f>SUM($BK$256:$BK$274)</f>
        <v>0</v>
      </c>
    </row>
    <row r="256" spans="2:65" s="6" customFormat="1" ht="27" customHeight="1">
      <c r="B256" s="23"/>
      <c r="C256" s="139" t="s">
        <v>323</v>
      </c>
      <c r="D256" s="139" t="s">
        <v>153</v>
      </c>
      <c r="E256" s="140" t="s">
        <v>324</v>
      </c>
      <c r="F256" s="240" t="s">
        <v>325</v>
      </c>
      <c r="G256" s="237"/>
      <c r="H256" s="237"/>
      <c r="I256" s="237"/>
      <c r="J256" s="141" t="s">
        <v>156</v>
      </c>
      <c r="K256" s="142">
        <v>18.4</v>
      </c>
      <c r="L256" s="236">
        <v>0</v>
      </c>
      <c r="M256" s="237"/>
      <c r="N256" s="238">
        <f>ROUND($L$256*$K$256,2)</f>
        <v>0</v>
      </c>
      <c r="O256" s="237"/>
      <c r="P256" s="237"/>
      <c r="Q256" s="237"/>
      <c r="R256" s="25"/>
      <c r="T256" s="143"/>
      <c r="U256" s="31" t="s">
        <v>45</v>
      </c>
      <c r="V256" s="24"/>
      <c r="W256" s="144">
        <f>$V$256*$K$256</f>
        <v>0</v>
      </c>
      <c r="X256" s="144">
        <v>0</v>
      </c>
      <c r="Y256" s="144">
        <f>$X$256*$K$256</f>
        <v>0</v>
      </c>
      <c r="Z256" s="144">
        <v>0</v>
      </c>
      <c r="AA256" s="145">
        <f>$Z$256*$K$256</f>
        <v>0</v>
      </c>
      <c r="AR256" s="6" t="s">
        <v>191</v>
      </c>
      <c r="AT256" s="6" t="s">
        <v>153</v>
      </c>
      <c r="AU256" s="6" t="s">
        <v>97</v>
      </c>
      <c r="AY256" s="6" t="s">
        <v>151</v>
      </c>
      <c r="BE256" s="89">
        <f>IF($U$256="základní",$N$256,0)</f>
        <v>0</v>
      </c>
      <c r="BF256" s="89">
        <f>IF($U$256="snížená",$N$256,0)</f>
        <v>0</v>
      </c>
      <c r="BG256" s="89">
        <f>IF($U$256="zákl. přenesená",$N$256,0)</f>
        <v>0</v>
      </c>
      <c r="BH256" s="89">
        <f>IF($U$256="sníž. přenesená",$N$256,0)</f>
        <v>0</v>
      </c>
      <c r="BI256" s="89">
        <f>IF($U$256="nulová",$N$256,0)</f>
        <v>0</v>
      </c>
      <c r="BJ256" s="6" t="s">
        <v>22</v>
      </c>
      <c r="BK256" s="89">
        <f>ROUND($L$256*$K$256,2)</f>
        <v>0</v>
      </c>
      <c r="BL256" s="6" t="s">
        <v>191</v>
      </c>
      <c r="BM256" s="6" t="s">
        <v>326</v>
      </c>
    </row>
    <row r="257" spans="2:51" s="6" customFormat="1" ht="32.25" customHeight="1">
      <c r="B257" s="146"/>
      <c r="C257" s="147"/>
      <c r="D257" s="147"/>
      <c r="E257" s="147"/>
      <c r="F257" s="241" t="s">
        <v>327</v>
      </c>
      <c r="G257" s="242"/>
      <c r="H257" s="242"/>
      <c r="I257" s="242"/>
      <c r="J257" s="147"/>
      <c r="K257" s="147"/>
      <c r="L257" s="147"/>
      <c r="M257" s="147"/>
      <c r="N257" s="147"/>
      <c r="O257" s="147"/>
      <c r="P257" s="147"/>
      <c r="Q257" s="147"/>
      <c r="R257" s="148"/>
      <c r="T257" s="149"/>
      <c r="U257" s="147"/>
      <c r="V257" s="147"/>
      <c r="W257" s="147"/>
      <c r="X257" s="147"/>
      <c r="Y257" s="147"/>
      <c r="Z257" s="147"/>
      <c r="AA257" s="150"/>
      <c r="AT257" s="151" t="s">
        <v>160</v>
      </c>
      <c r="AU257" s="151" t="s">
        <v>97</v>
      </c>
      <c r="AV257" s="151" t="s">
        <v>22</v>
      </c>
      <c r="AW257" s="151" t="s">
        <v>106</v>
      </c>
      <c r="AX257" s="151" t="s">
        <v>80</v>
      </c>
      <c r="AY257" s="151" t="s">
        <v>151</v>
      </c>
    </row>
    <row r="258" spans="2:51" s="6" customFormat="1" ht="18.75" customHeight="1">
      <c r="B258" s="146"/>
      <c r="C258" s="147"/>
      <c r="D258" s="147"/>
      <c r="E258" s="147"/>
      <c r="F258" s="241" t="s">
        <v>328</v>
      </c>
      <c r="G258" s="242"/>
      <c r="H258" s="242"/>
      <c r="I258" s="242"/>
      <c r="J258" s="147"/>
      <c r="K258" s="147"/>
      <c r="L258" s="147"/>
      <c r="M258" s="147"/>
      <c r="N258" s="147"/>
      <c r="O258" s="147"/>
      <c r="P258" s="147"/>
      <c r="Q258" s="147"/>
      <c r="R258" s="148"/>
      <c r="T258" s="149"/>
      <c r="U258" s="147"/>
      <c r="V258" s="147"/>
      <c r="W258" s="147"/>
      <c r="X258" s="147"/>
      <c r="Y258" s="147"/>
      <c r="Z258" s="147"/>
      <c r="AA258" s="150"/>
      <c r="AT258" s="151" t="s">
        <v>160</v>
      </c>
      <c r="AU258" s="151" t="s">
        <v>97</v>
      </c>
      <c r="AV258" s="151" t="s">
        <v>22</v>
      </c>
      <c r="AW258" s="151" t="s">
        <v>106</v>
      </c>
      <c r="AX258" s="151" t="s">
        <v>80</v>
      </c>
      <c r="AY258" s="151" t="s">
        <v>151</v>
      </c>
    </row>
    <row r="259" spans="2:51" s="6" customFormat="1" ht="18.75" customHeight="1">
      <c r="B259" s="152"/>
      <c r="C259" s="153"/>
      <c r="D259" s="153"/>
      <c r="E259" s="153"/>
      <c r="F259" s="243" t="s">
        <v>329</v>
      </c>
      <c r="G259" s="244"/>
      <c r="H259" s="244"/>
      <c r="I259" s="244"/>
      <c r="J259" s="153"/>
      <c r="K259" s="154">
        <v>18.4</v>
      </c>
      <c r="L259" s="153"/>
      <c r="M259" s="153"/>
      <c r="N259" s="153"/>
      <c r="O259" s="153"/>
      <c r="P259" s="153"/>
      <c r="Q259" s="153"/>
      <c r="R259" s="155"/>
      <c r="T259" s="156"/>
      <c r="U259" s="153"/>
      <c r="V259" s="153"/>
      <c r="W259" s="153"/>
      <c r="X259" s="153"/>
      <c r="Y259" s="153"/>
      <c r="Z259" s="153"/>
      <c r="AA259" s="157"/>
      <c r="AT259" s="158" t="s">
        <v>160</v>
      </c>
      <c r="AU259" s="158" t="s">
        <v>97</v>
      </c>
      <c r="AV259" s="158" t="s">
        <v>97</v>
      </c>
      <c r="AW259" s="158" t="s">
        <v>106</v>
      </c>
      <c r="AX259" s="158" t="s">
        <v>22</v>
      </c>
      <c r="AY259" s="158" t="s">
        <v>151</v>
      </c>
    </row>
    <row r="260" spans="2:65" s="6" customFormat="1" ht="27" customHeight="1">
      <c r="B260" s="23"/>
      <c r="C260" s="139" t="s">
        <v>330</v>
      </c>
      <c r="D260" s="139" t="s">
        <v>153</v>
      </c>
      <c r="E260" s="140" t="s">
        <v>331</v>
      </c>
      <c r="F260" s="240" t="s">
        <v>332</v>
      </c>
      <c r="G260" s="237"/>
      <c r="H260" s="237"/>
      <c r="I260" s="237"/>
      <c r="J260" s="141" t="s">
        <v>156</v>
      </c>
      <c r="K260" s="142">
        <v>18.4</v>
      </c>
      <c r="L260" s="236">
        <v>0</v>
      </c>
      <c r="M260" s="237"/>
      <c r="N260" s="238">
        <f>ROUND($L$260*$K$260,2)</f>
        <v>0</v>
      </c>
      <c r="O260" s="237"/>
      <c r="P260" s="237"/>
      <c r="Q260" s="237"/>
      <c r="R260" s="25"/>
      <c r="T260" s="143"/>
      <c r="U260" s="31" t="s">
        <v>45</v>
      </c>
      <c r="V260" s="24"/>
      <c r="W260" s="144">
        <f>$V$260*$K$260</f>
        <v>0</v>
      </c>
      <c r="X260" s="144">
        <v>0.00051</v>
      </c>
      <c r="Y260" s="144">
        <f>$X$260*$K$260</f>
        <v>0.009384</v>
      </c>
      <c r="Z260" s="144">
        <v>0</v>
      </c>
      <c r="AA260" s="145">
        <f>$Z$260*$K$260</f>
        <v>0</v>
      </c>
      <c r="AR260" s="6" t="s">
        <v>191</v>
      </c>
      <c r="AT260" s="6" t="s">
        <v>153</v>
      </c>
      <c r="AU260" s="6" t="s">
        <v>97</v>
      </c>
      <c r="AY260" s="6" t="s">
        <v>151</v>
      </c>
      <c r="BE260" s="89">
        <f>IF($U$260="základní",$N$260,0)</f>
        <v>0</v>
      </c>
      <c r="BF260" s="89">
        <f>IF($U$260="snížená",$N$260,0)</f>
        <v>0</v>
      </c>
      <c r="BG260" s="89">
        <f>IF($U$260="zákl. přenesená",$N$260,0)</f>
        <v>0</v>
      </c>
      <c r="BH260" s="89">
        <f>IF($U$260="sníž. přenesená",$N$260,0)</f>
        <v>0</v>
      </c>
      <c r="BI260" s="89">
        <f>IF($U$260="nulová",$N$260,0)</f>
        <v>0</v>
      </c>
      <c r="BJ260" s="6" t="s">
        <v>22</v>
      </c>
      <c r="BK260" s="89">
        <f>ROUND($L$260*$K$260,2)</f>
        <v>0</v>
      </c>
      <c r="BL260" s="6" t="s">
        <v>191</v>
      </c>
      <c r="BM260" s="6" t="s">
        <v>333</v>
      </c>
    </row>
    <row r="261" spans="2:51" s="6" customFormat="1" ht="32.25" customHeight="1">
      <c r="B261" s="146"/>
      <c r="C261" s="147"/>
      <c r="D261" s="147"/>
      <c r="E261" s="147"/>
      <c r="F261" s="241" t="s">
        <v>327</v>
      </c>
      <c r="G261" s="242"/>
      <c r="H261" s="242"/>
      <c r="I261" s="242"/>
      <c r="J261" s="147"/>
      <c r="K261" s="147"/>
      <c r="L261" s="147"/>
      <c r="M261" s="147"/>
      <c r="N261" s="147"/>
      <c r="O261" s="147"/>
      <c r="P261" s="147"/>
      <c r="Q261" s="147"/>
      <c r="R261" s="148"/>
      <c r="T261" s="149"/>
      <c r="U261" s="147"/>
      <c r="V261" s="147"/>
      <c r="W261" s="147"/>
      <c r="X261" s="147"/>
      <c r="Y261" s="147"/>
      <c r="Z261" s="147"/>
      <c r="AA261" s="150"/>
      <c r="AT261" s="151" t="s">
        <v>160</v>
      </c>
      <c r="AU261" s="151" t="s">
        <v>97</v>
      </c>
      <c r="AV261" s="151" t="s">
        <v>22</v>
      </c>
      <c r="AW261" s="151" t="s">
        <v>106</v>
      </c>
      <c r="AX261" s="151" t="s">
        <v>80</v>
      </c>
      <c r="AY261" s="151" t="s">
        <v>151</v>
      </c>
    </row>
    <row r="262" spans="2:51" s="6" customFormat="1" ht="18.75" customHeight="1">
      <c r="B262" s="146"/>
      <c r="C262" s="147"/>
      <c r="D262" s="147"/>
      <c r="E262" s="147"/>
      <c r="F262" s="241" t="s">
        <v>328</v>
      </c>
      <c r="G262" s="242"/>
      <c r="H262" s="242"/>
      <c r="I262" s="242"/>
      <c r="J262" s="147"/>
      <c r="K262" s="147"/>
      <c r="L262" s="147"/>
      <c r="M262" s="147"/>
      <c r="N262" s="147"/>
      <c r="O262" s="147"/>
      <c r="P262" s="147"/>
      <c r="Q262" s="147"/>
      <c r="R262" s="148"/>
      <c r="T262" s="149"/>
      <c r="U262" s="147"/>
      <c r="V262" s="147"/>
      <c r="W262" s="147"/>
      <c r="X262" s="147"/>
      <c r="Y262" s="147"/>
      <c r="Z262" s="147"/>
      <c r="AA262" s="150"/>
      <c r="AT262" s="151" t="s">
        <v>160</v>
      </c>
      <c r="AU262" s="151" t="s">
        <v>97</v>
      </c>
      <c r="AV262" s="151" t="s">
        <v>22</v>
      </c>
      <c r="AW262" s="151" t="s">
        <v>106</v>
      </c>
      <c r="AX262" s="151" t="s">
        <v>80</v>
      </c>
      <c r="AY262" s="151" t="s">
        <v>151</v>
      </c>
    </row>
    <row r="263" spans="2:51" s="6" customFormat="1" ht="18.75" customHeight="1">
      <c r="B263" s="152"/>
      <c r="C263" s="153"/>
      <c r="D263" s="153"/>
      <c r="E263" s="153"/>
      <c r="F263" s="243" t="s">
        <v>329</v>
      </c>
      <c r="G263" s="244"/>
      <c r="H263" s="244"/>
      <c r="I263" s="244"/>
      <c r="J263" s="153"/>
      <c r="K263" s="154">
        <v>18.4</v>
      </c>
      <c r="L263" s="153"/>
      <c r="M263" s="153"/>
      <c r="N263" s="153"/>
      <c r="O263" s="153"/>
      <c r="P263" s="153"/>
      <c r="Q263" s="153"/>
      <c r="R263" s="155"/>
      <c r="T263" s="156"/>
      <c r="U263" s="153"/>
      <c r="V263" s="153"/>
      <c r="W263" s="153"/>
      <c r="X263" s="153"/>
      <c r="Y263" s="153"/>
      <c r="Z263" s="153"/>
      <c r="AA263" s="157"/>
      <c r="AT263" s="158" t="s">
        <v>160</v>
      </c>
      <c r="AU263" s="158" t="s">
        <v>97</v>
      </c>
      <c r="AV263" s="158" t="s">
        <v>97</v>
      </c>
      <c r="AW263" s="158" t="s">
        <v>106</v>
      </c>
      <c r="AX263" s="158" t="s">
        <v>22</v>
      </c>
      <c r="AY263" s="158" t="s">
        <v>151</v>
      </c>
    </row>
    <row r="264" spans="2:65" s="6" customFormat="1" ht="27" customHeight="1">
      <c r="B264" s="23"/>
      <c r="C264" s="139" t="s">
        <v>334</v>
      </c>
      <c r="D264" s="139" t="s">
        <v>153</v>
      </c>
      <c r="E264" s="140" t="s">
        <v>335</v>
      </c>
      <c r="F264" s="240" t="s">
        <v>336</v>
      </c>
      <c r="G264" s="237"/>
      <c r="H264" s="237"/>
      <c r="I264" s="237"/>
      <c r="J264" s="141" t="s">
        <v>156</v>
      </c>
      <c r="K264" s="142">
        <v>61.157</v>
      </c>
      <c r="L264" s="236">
        <v>0</v>
      </c>
      <c r="M264" s="237"/>
      <c r="N264" s="238">
        <f>ROUND($L$264*$K$264,2)</f>
        <v>0</v>
      </c>
      <c r="O264" s="237"/>
      <c r="P264" s="237"/>
      <c r="Q264" s="237"/>
      <c r="R264" s="25"/>
      <c r="T264" s="143"/>
      <c r="U264" s="31" t="s">
        <v>45</v>
      </c>
      <c r="V264" s="24"/>
      <c r="W264" s="144">
        <f>$V$264*$K$264</f>
        <v>0</v>
      </c>
      <c r="X264" s="144">
        <v>1E-05</v>
      </c>
      <c r="Y264" s="144">
        <f>$X$264*$K$264</f>
        <v>0.00061157</v>
      </c>
      <c r="Z264" s="144">
        <v>0</v>
      </c>
      <c r="AA264" s="145">
        <f>$Z$264*$K$264</f>
        <v>0</v>
      </c>
      <c r="AR264" s="6" t="s">
        <v>191</v>
      </c>
      <c r="AT264" s="6" t="s">
        <v>153</v>
      </c>
      <c r="AU264" s="6" t="s">
        <v>97</v>
      </c>
      <c r="AY264" s="6" t="s">
        <v>151</v>
      </c>
      <c r="BE264" s="89">
        <f>IF($U$264="základní",$N$264,0)</f>
        <v>0</v>
      </c>
      <c r="BF264" s="89">
        <f>IF($U$264="snížená",$N$264,0)</f>
        <v>0</v>
      </c>
      <c r="BG264" s="89">
        <f>IF($U$264="zákl. přenesená",$N$264,0)</f>
        <v>0</v>
      </c>
      <c r="BH264" s="89">
        <f>IF($U$264="sníž. přenesená",$N$264,0)</f>
        <v>0</v>
      </c>
      <c r="BI264" s="89">
        <f>IF($U$264="nulová",$N$264,0)</f>
        <v>0</v>
      </c>
      <c r="BJ264" s="6" t="s">
        <v>22</v>
      </c>
      <c r="BK264" s="89">
        <f>ROUND($L$264*$K$264,2)</f>
        <v>0</v>
      </c>
      <c r="BL264" s="6" t="s">
        <v>191</v>
      </c>
      <c r="BM264" s="6" t="s">
        <v>337</v>
      </c>
    </row>
    <row r="265" spans="2:51" s="6" customFormat="1" ht="32.25" customHeight="1">
      <c r="B265" s="146"/>
      <c r="C265" s="147"/>
      <c r="D265" s="147"/>
      <c r="E265" s="147"/>
      <c r="F265" s="241" t="s">
        <v>338</v>
      </c>
      <c r="G265" s="242"/>
      <c r="H265" s="242"/>
      <c r="I265" s="242"/>
      <c r="J265" s="147"/>
      <c r="K265" s="147"/>
      <c r="L265" s="147"/>
      <c r="M265" s="147"/>
      <c r="N265" s="147"/>
      <c r="O265" s="147"/>
      <c r="P265" s="147"/>
      <c r="Q265" s="147"/>
      <c r="R265" s="148"/>
      <c r="T265" s="149"/>
      <c r="U265" s="147"/>
      <c r="V265" s="147"/>
      <c r="W265" s="147"/>
      <c r="X265" s="147"/>
      <c r="Y265" s="147"/>
      <c r="Z265" s="147"/>
      <c r="AA265" s="150"/>
      <c r="AT265" s="151" t="s">
        <v>160</v>
      </c>
      <c r="AU265" s="151" t="s">
        <v>97</v>
      </c>
      <c r="AV265" s="151" t="s">
        <v>22</v>
      </c>
      <c r="AW265" s="151" t="s">
        <v>106</v>
      </c>
      <c r="AX265" s="151" t="s">
        <v>80</v>
      </c>
      <c r="AY265" s="151" t="s">
        <v>151</v>
      </c>
    </row>
    <row r="266" spans="2:51" s="6" customFormat="1" ht="18.75" customHeight="1">
      <c r="B266" s="152"/>
      <c r="C266" s="153"/>
      <c r="D266" s="153"/>
      <c r="E266" s="153"/>
      <c r="F266" s="243" t="s">
        <v>339</v>
      </c>
      <c r="G266" s="244"/>
      <c r="H266" s="244"/>
      <c r="I266" s="244"/>
      <c r="J266" s="153"/>
      <c r="K266" s="154">
        <v>10.138</v>
      </c>
      <c r="L266" s="153"/>
      <c r="M266" s="153"/>
      <c r="N266" s="153"/>
      <c r="O266" s="153"/>
      <c r="P266" s="153"/>
      <c r="Q266" s="153"/>
      <c r="R266" s="155"/>
      <c r="T266" s="156"/>
      <c r="U266" s="153"/>
      <c r="V266" s="153"/>
      <c r="W266" s="153"/>
      <c r="X266" s="153"/>
      <c r="Y266" s="153"/>
      <c r="Z266" s="153"/>
      <c r="AA266" s="157"/>
      <c r="AT266" s="158" t="s">
        <v>160</v>
      </c>
      <c r="AU266" s="158" t="s">
        <v>97</v>
      </c>
      <c r="AV266" s="158" t="s">
        <v>97</v>
      </c>
      <c r="AW266" s="158" t="s">
        <v>106</v>
      </c>
      <c r="AX266" s="158" t="s">
        <v>80</v>
      </c>
      <c r="AY266" s="158" t="s">
        <v>151</v>
      </c>
    </row>
    <row r="267" spans="2:51" s="6" customFormat="1" ht="18.75" customHeight="1">
      <c r="B267" s="152"/>
      <c r="C267" s="153"/>
      <c r="D267" s="153"/>
      <c r="E267" s="153"/>
      <c r="F267" s="243" t="s">
        <v>340</v>
      </c>
      <c r="G267" s="244"/>
      <c r="H267" s="244"/>
      <c r="I267" s="244"/>
      <c r="J267" s="153"/>
      <c r="K267" s="154">
        <v>1.44</v>
      </c>
      <c r="L267" s="153"/>
      <c r="M267" s="153"/>
      <c r="N267" s="153"/>
      <c r="O267" s="153"/>
      <c r="P267" s="153"/>
      <c r="Q267" s="153"/>
      <c r="R267" s="155"/>
      <c r="T267" s="156"/>
      <c r="U267" s="153"/>
      <c r="V267" s="153"/>
      <c r="W267" s="153"/>
      <c r="X267" s="153"/>
      <c r="Y267" s="153"/>
      <c r="Z267" s="153"/>
      <c r="AA267" s="157"/>
      <c r="AT267" s="158" t="s">
        <v>160</v>
      </c>
      <c r="AU267" s="158" t="s">
        <v>97</v>
      </c>
      <c r="AV267" s="158" t="s">
        <v>97</v>
      </c>
      <c r="AW267" s="158" t="s">
        <v>106</v>
      </c>
      <c r="AX267" s="158" t="s">
        <v>80</v>
      </c>
      <c r="AY267" s="158" t="s">
        <v>151</v>
      </c>
    </row>
    <row r="268" spans="2:51" s="6" customFormat="1" ht="18.75" customHeight="1">
      <c r="B268" s="152"/>
      <c r="C268" s="153"/>
      <c r="D268" s="153"/>
      <c r="E268" s="153"/>
      <c r="F268" s="243" t="s">
        <v>341</v>
      </c>
      <c r="G268" s="244"/>
      <c r="H268" s="244"/>
      <c r="I268" s="244"/>
      <c r="J268" s="153"/>
      <c r="K268" s="154">
        <v>19.778</v>
      </c>
      <c r="L268" s="153"/>
      <c r="M268" s="153"/>
      <c r="N268" s="153"/>
      <c r="O268" s="153"/>
      <c r="P268" s="153"/>
      <c r="Q268" s="153"/>
      <c r="R268" s="155"/>
      <c r="T268" s="156"/>
      <c r="U268" s="153"/>
      <c r="V268" s="153"/>
      <c r="W268" s="153"/>
      <c r="X268" s="153"/>
      <c r="Y268" s="153"/>
      <c r="Z268" s="153"/>
      <c r="AA268" s="157"/>
      <c r="AT268" s="158" t="s">
        <v>160</v>
      </c>
      <c r="AU268" s="158" t="s">
        <v>97</v>
      </c>
      <c r="AV268" s="158" t="s">
        <v>97</v>
      </c>
      <c r="AW268" s="158" t="s">
        <v>106</v>
      </c>
      <c r="AX268" s="158" t="s">
        <v>80</v>
      </c>
      <c r="AY268" s="158" t="s">
        <v>151</v>
      </c>
    </row>
    <row r="269" spans="2:51" s="6" customFormat="1" ht="18.75" customHeight="1">
      <c r="B269" s="152"/>
      <c r="C269" s="153"/>
      <c r="D269" s="153"/>
      <c r="E269" s="153"/>
      <c r="F269" s="243" t="s">
        <v>342</v>
      </c>
      <c r="G269" s="244"/>
      <c r="H269" s="244"/>
      <c r="I269" s="244"/>
      <c r="J269" s="153"/>
      <c r="K269" s="154">
        <v>-2.88</v>
      </c>
      <c r="L269" s="153"/>
      <c r="M269" s="153"/>
      <c r="N269" s="153"/>
      <c r="O269" s="153"/>
      <c r="P269" s="153"/>
      <c r="Q269" s="153"/>
      <c r="R269" s="155"/>
      <c r="T269" s="156"/>
      <c r="U269" s="153"/>
      <c r="V269" s="153"/>
      <c r="W269" s="153"/>
      <c r="X269" s="153"/>
      <c r="Y269" s="153"/>
      <c r="Z269" s="153"/>
      <c r="AA269" s="157"/>
      <c r="AT269" s="158" t="s">
        <v>160</v>
      </c>
      <c r="AU269" s="158" t="s">
        <v>97</v>
      </c>
      <c r="AV269" s="158" t="s">
        <v>97</v>
      </c>
      <c r="AW269" s="158" t="s">
        <v>106</v>
      </c>
      <c r="AX269" s="158" t="s">
        <v>80</v>
      </c>
      <c r="AY269" s="158" t="s">
        <v>151</v>
      </c>
    </row>
    <row r="270" spans="2:51" s="6" customFormat="1" ht="18.75" customHeight="1">
      <c r="B270" s="152"/>
      <c r="C270" s="153"/>
      <c r="D270" s="153"/>
      <c r="E270" s="153"/>
      <c r="F270" s="243" t="s">
        <v>343</v>
      </c>
      <c r="G270" s="244"/>
      <c r="H270" s="244"/>
      <c r="I270" s="244"/>
      <c r="J270" s="153"/>
      <c r="K270" s="154">
        <v>2.333</v>
      </c>
      <c r="L270" s="153"/>
      <c r="M270" s="153"/>
      <c r="N270" s="153"/>
      <c r="O270" s="153"/>
      <c r="P270" s="153"/>
      <c r="Q270" s="153"/>
      <c r="R270" s="155"/>
      <c r="T270" s="156"/>
      <c r="U270" s="153"/>
      <c r="V270" s="153"/>
      <c r="W270" s="153"/>
      <c r="X270" s="153"/>
      <c r="Y270" s="153"/>
      <c r="Z270" s="153"/>
      <c r="AA270" s="157"/>
      <c r="AT270" s="158" t="s">
        <v>160</v>
      </c>
      <c r="AU270" s="158" t="s">
        <v>97</v>
      </c>
      <c r="AV270" s="158" t="s">
        <v>97</v>
      </c>
      <c r="AW270" s="158" t="s">
        <v>106</v>
      </c>
      <c r="AX270" s="158" t="s">
        <v>80</v>
      </c>
      <c r="AY270" s="158" t="s">
        <v>151</v>
      </c>
    </row>
    <row r="271" spans="2:51" s="6" customFormat="1" ht="32.25" customHeight="1">
      <c r="B271" s="152"/>
      <c r="C271" s="153"/>
      <c r="D271" s="153"/>
      <c r="E271" s="153"/>
      <c r="F271" s="243" t="s">
        <v>344</v>
      </c>
      <c r="G271" s="244"/>
      <c r="H271" s="244"/>
      <c r="I271" s="244"/>
      <c r="J271" s="153"/>
      <c r="K271" s="154">
        <v>10.57</v>
      </c>
      <c r="L271" s="153"/>
      <c r="M271" s="153"/>
      <c r="N271" s="153"/>
      <c r="O271" s="153"/>
      <c r="P271" s="153"/>
      <c r="Q271" s="153"/>
      <c r="R271" s="155"/>
      <c r="T271" s="156"/>
      <c r="U271" s="153"/>
      <c r="V271" s="153"/>
      <c r="W271" s="153"/>
      <c r="X271" s="153"/>
      <c r="Y271" s="153"/>
      <c r="Z271" s="153"/>
      <c r="AA271" s="157"/>
      <c r="AT271" s="158" t="s">
        <v>160</v>
      </c>
      <c r="AU271" s="158" t="s">
        <v>97</v>
      </c>
      <c r="AV271" s="158" t="s">
        <v>97</v>
      </c>
      <c r="AW271" s="158" t="s">
        <v>106</v>
      </c>
      <c r="AX271" s="158" t="s">
        <v>80</v>
      </c>
      <c r="AY271" s="158" t="s">
        <v>151</v>
      </c>
    </row>
    <row r="272" spans="2:51" s="6" customFormat="1" ht="18.75" customHeight="1">
      <c r="B272" s="152"/>
      <c r="C272" s="153"/>
      <c r="D272" s="153"/>
      <c r="E272" s="153"/>
      <c r="F272" s="243" t="s">
        <v>345</v>
      </c>
      <c r="G272" s="244"/>
      <c r="H272" s="244"/>
      <c r="I272" s="244"/>
      <c r="J272" s="153"/>
      <c r="K272" s="154">
        <v>19.778</v>
      </c>
      <c r="L272" s="153"/>
      <c r="M272" s="153"/>
      <c r="N272" s="153"/>
      <c r="O272" s="153"/>
      <c r="P272" s="153"/>
      <c r="Q272" s="153"/>
      <c r="R272" s="155"/>
      <c r="T272" s="156"/>
      <c r="U272" s="153"/>
      <c r="V272" s="153"/>
      <c r="W272" s="153"/>
      <c r="X272" s="153"/>
      <c r="Y272" s="153"/>
      <c r="Z272" s="153"/>
      <c r="AA272" s="157"/>
      <c r="AT272" s="158" t="s">
        <v>160</v>
      </c>
      <c r="AU272" s="158" t="s">
        <v>97</v>
      </c>
      <c r="AV272" s="158" t="s">
        <v>97</v>
      </c>
      <c r="AW272" s="158" t="s">
        <v>106</v>
      </c>
      <c r="AX272" s="158" t="s">
        <v>80</v>
      </c>
      <c r="AY272" s="158" t="s">
        <v>151</v>
      </c>
    </row>
    <row r="273" spans="2:51" s="6" customFormat="1" ht="18.75" customHeight="1">
      <c r="B273" s="152"/>
      <c r="C273" s="153"/>
      <c r="D273" s="153"/>
      <c r="E273" s="153"/>
      <c r="F273" s="243" t="s">
        <v>346</v>
      </c>
      <c r="G273" s="244"/>
      <c r="H273" s="244"/>
      <c r="I273" s="244"/>
      <c r="J273" s="153"/>
      <c r="K273" s="154">
        <v>0</v>
      </c>
      <c r="L273" s="153"/>
      <c r="M273" s="153"/>
      <c r="N273" s="153"/>
      <c r="O273" s="153"/>
      <c r="P273" s="153"/>
      <c r="Q273" s="153"/>
      <c r="R273" s="155"/>
      <c r="T273" s="156"/>
      <c r="U273" s="153"/>
      <c r="V273" s="153"/>
      <c r="W273" s="153"/>
      <c r="X273" s="153"/>
      <c r="Y273" s="153"/>
      <c r="Z273" s="153"/>
      <c r="AA273" s="157"/>
      <c r="AT273" s="158" t="s">
        <v>160</v>
      </c>
      <c r="AU273" s="158" t="s">
        <v>97</v>
      </c>
      <c r="AV273" s="158" t="s">
        <v>97</v>
      </c>
      <c r="AW273" s="158" t="s">
        <v>106</v>
      </c>
      <c r="AX273" s="158" t="s">
        <v>80</v>
      </c>
      <c r="AY273" s="158" t="s">
        <v>151</v>
      </c>
    </row>
    <row r="274" spans="2:51" s="6" customFormat="1" ht="18.75" customHeight="1">
      <c r="B274" s="159"/>
      <c r="C274" s="160"/>
      <c r="D274" s="160"/>
      <c r="E274" s="160"/>
      <c r="F274" s="251" t="s">
        <v>170</v>
      </c>
      <c r="G274" s="252"/>
      <c r="H274" s="252"/>
      <c r="I274" s="252"/>
      <c r="J274" s="160"/>
      <c r="K274" s="161">
        <v>61.157</v>
      </c>
      <c r="L274" s="160"/>
      <c r="M274" s="160"/>
      <c r="N274" s="160"/>
      <c r="O274" s="160"/>
      <c r="P274" s="160"/>
      <c r="Q274" s="160"/>
      <c r="R274" s="162"/>
      <c r="T274" s="163"/>
      <c r="U274" s="160"/>
      <c r="V274" s="160"/>
      <c r="W274" s="160"/>
      <c r="X274" s="160"/>
      <c r="Y274" s="160"/>
      <c r="Z274" s="160"/>
      <c r="AA274" s="164"/>
      <c r="AT274" s="165" t="s">
        <v>160</v>
      </c>
      <c r="AU274" s="165" t="s">
        <v>97</v>
      </c>
      <c r="AV274" s="165" t="s">
        <v>157</v>
      </c>
      <c r="AW274" s="165" t="s">
        <v>106</v>
      </c>
      <c r="AX274" s="165" t="s">
        <v>22</v>
      </c>
      <c r="AY274" s="165" t="s">
        <v>151</v>
      </c>
    </row>
    <row r="275" spans="2:63" s="128" customFormat="1" ht="30.75" customHeight="1">
      <c r="B275" s="129"/>
      <c r="C275" s="130"/>
      <c r="D275" s="138" t="s">
        <v>120</v>
      </c>
      <c r="E275" s="138"/>
      <c r="F275" s="138"/>
      <c r="G275" s="138"/>
      <c r="H275" s="138"/>
      <c r="I275" s="138"/>
      <c r="J275" s="138"/>
      <c r="K275" s="138"/>
      <c r="L275" s="138"/>
      <c r="M275" s="138"/>
      <c r="N275" s="232">
        <f>$BK$275</f>
        <v>0</v>
      </c>
      <c r="O275" s="231"/>
      <c r="P275" s="231"/>
      <c r="Q275" s="231"/>
      <c r="R275" s="132"/>
      <c r="T275" s="133"/>
      <c r="U275" s="130"/>
      <c r="V275" s="130"/>
      <c r="W275" s="134">
        <f>SUM($W$276:$W$413)</f>
        <v>0</v>
      </c>
      <c r="X275" s="130"/>
      <c r="Y275" s="134">
        <f>SUM($Y$276:$Y$413)</f>
        <v>0.385701517</v>
      </c>
      <c r="Z275" s="130"/>
      <c r="AA275" s="135">
        <f>SUM($AA$276:$AA$413)</f>
        <v>0.05232459</v>
      </c>
      <c r="AR275" s="136" t="s">
        <v>97</v>
      </c>
      <c r="AT275" s="136" t="s">
        <v>79</v>
      </c>
      <c r="AU275" s="136" t="s">
        <v>22</v>
      </c>
      <c r="AY275" s="136" t="s">
        <v>151</v>
      </c>
      <c r="BK275" s="137">
        <f>SUM($BK$276:$BK$413)</f>
        <v>0</v>
      </c>
    </row>
    <row r="276" spans="2:65" s="6" customFormat="1" ht="27" customHeight="1">
      <c r="B276" s="23"/>
      <c r="C276" s="139" t="s">
        <v>347</v>
      </c>
      <c r="D276" s="139" t="s">
        <v>153</v>
      </c>
      <c r="E276" s="140" t="s">
        <v>348</v>
      </c>
      <c r="F276" s="240" t="s">
        <v>349</v>
      </c>
      <c r="G276" s="237"/>
      <c r="H276" s="237"/>
      <c r="I276" s="237"/>
      <c r="J276" s="141" t="s">
        <v>156</v>
      </c>
      <c r="K276" s="142">
        <v>227.066</v>
      </c>
      <c r="L276" s="236">
        <v>0</v>
      </c>
      <c r="M276" s="237"/>
      <c r="N276" s="238">
        <f>ROUND($L$276*$K$276,2)</f>
        <v>0</v>
      </c>
      <c r="O276" s="237"/>
      <c r="P276" s="237"/>
      <c r="Q276" s="237"/>
      <c r="R276" s="25"/>
      <c r="T276" s="143"/>
      <c r="U276" s="31" t="s">
        <v>45</v>
      </c>
      <c r="V276" s="24"/>
      <c r="W276" s="144">
        <f>$V$276*$K$276</f>
        <v>0</v>
      </c>
      <c r="X276" s="144">
        <v>0</v>
      </c>
      <c r="Y276" s="144">
        <f>$X$276*$K$276</f>
        <v>0</v>
      </c>
      <c r="Z276" s="144">
        <v>0</v>
      </c>
      <c r="AA276" s="145">
        <f>$Z$276*$K$276</f>
        <v>0</v>
      </c>
      <c r="AR276" s="6" t="s">
        <v>191</v>
      </c>
      <c r="AT276" s="6" t="s">
        <v>153</v>
      </c>
      <c r="AU276" s="6" t="s">
        <v>97</v>
      </c>
      <c r="AY276" s="6" t="s">
        <v>151</v>
      </c>
      <c r="BE276" s="89">
        <f>IF($U$276="základní",$N$276,0)</f>
        <v>0</v>
      </c>
      <c r="BF276" s="89">
        <f>IF($U$276="snížená",$N$276,0)</f>
        <v>0</v>
      </c>
      <c r="BG276" s="89">
        <f>IF($U$276="zákl. přenesená",$N$276,0)</f>
        <v>0</v>
      </c>
      <c r="BH276" s="89">
        <f>IF($U$276="sníž. přenesená",$N$276,0)</f>
        <v>0</v>
      </c>
      <c r="BI276" s="89">
        <f>IF($U$276="nulová",$N$276,0)</f>
        <v>0</v>
      </c>
      <c r="BJ276" s="6" t="s">
        <v>22</v>
      </c>
      <c r="BK276" s="89">
        <f>ROUND($L$276*$K$276,2)</f>
        <v>0</v>
      </c>
      <c r="BL276" s="6" t="s">
        <v>191</v>
      </c>
      <c r="BM276" s="6" t="s">
        <v>350</v>
      </c>
    </row>
    <row r="277" spans="2:51" s="6" customFormat="1" ht="32.25" customHeight="1">
      <c r="B277" s="146"/>
      <c r="C277" s="147"/>
      <c r="D277" s="147"/>
      <c r="E277" s="147"/>
      <c r="F277" s="241" t="s">
        <v>351</v>
      </c>
      <c r="G277" s="242"/>
      <c r="H277" s="242"/>
      <c r="I277" s="242"/>
      <c r="J277" s="147"/>
      <c r="K277" s="147"/>
      <c r="L277" s="147"/>
      <c r="M277" s="147"/>
      <c r="N277" s="147"/>
      <c r="O277" s="147"/>
      <c r="P277" s="147"/>
      <c r="Q277" s="147"/>
      <c r="R277" s="148"/>
      <c r="T277" s="149"/>
      <c r="U277" s="147"/>
      <c r="V277" s="147"/>
      <c r="W277" s="147"/>
      <c r="X277" s="147"/>
      <c r="Y277" s="147"/>
      <c r="Z277" s="147"/>
      <c r="AA277" s="150"/>
      <c r="AT277" s="151" t="s">
        <v>160</v>
      </c>
      <c r="AU277" s="151" t="s">
        <v>97</v>
      </c>
      <c r="AV277" s="151" t="s">
        <v>22</v>
      </c>
      <c r="AW277" s="151" t="s">
        <v>106</v>
      </c>
      <c r="AX277" s="151" t="s">
        <v>80</v>
      </c>
      <c r="AY277" s="151" t="s">
        <v>151</v>
      </c>
    </row>
    <row r="278" spans="2:51" s="6" customFormat="1" ht="18.75" customHeight="1">
      <c r="B278" s="152"/>
      <c r="C278" s="153"/>
      <c r="D278" s="153"/>
      <c r="E278" s="153"/>
      <c r="F278" s="243" t="s">
        <v>339</v>
      </c>
      <c r="G278" s="244"/>
      <c r="H278" s="244"/>
      <c r="I278" s="244"/>
      <c r="J278" s="153"/>
      <c r="K278" s="154">
        <v>10.138</v>
      </c>
      <c r="L278" s="153"/>
      <c r="M278" s="153"/>
      <c r="N278" s="153"/>
      <c r="O278" s="153"/>
      <c r="P278" s="153"/>
      <c r="Q278" s="153"/>
      <c r="R278" s="155"/>
      <c r="T278" s="156"/>
      <c r="U278" s="153"/>
      <c r="V278" s="153"/>
      <c r="W278" s="153"/>
      <c r="X278" s="153"/>
      <c r="Y278" s="153"/>
      <c r="Z278" s="153"/>
      <c r="AA278" s="157"/>
      <c r="AT278" s="158" t="s">
        <v>160</v>
      </c>
      <c r="AU278" s="158" t="s">
        <v>97</v>
      </c>
      <c r="AV278" s="158" t="s">
        <v>97</v>
      </c>
      <c r="AW278" s="158" t="s">
        <v>106</v>
      </c>
      <c r="AX278" s="158" t="s">
        <v>80</v>
      </c>
      <c r="AY278" s="158" t="s">
        <v>151</v>
      </c>
    </row>
    <row r="279" spans="2:51" s="6" customFormat="1" ht="18.75" customHeight="1">
      <c r="B279" s="152"/>
      <c r="C279" s="153"/>
      <c r="D279" s="153"/>
      <c r="E279" s="153"/>
      <c r="F279" s="243" t="s">
        <v>352</v>
      </c>
      <c r="G279" s="244"/>
      <c r="H279" s="244"/>
      <c r="I279" s="244"/>
      <c r="J279" s="153"/>
      <c r="K279" s="154">
        <v>-1.44</v>
      </c>
      <c r="L279" s="153"/>
      <c r="M279" s="153"/>
      <c r="N279" s="153"/>
      <c r="O279" s="153"/>
      <c r="P279" s="153"/>
      <c r="Q279" s="153"/>
      <c r="R279" s="155"/>
      <c r="T279" s="156"/>
      <c r="U279" s="153"/>
      <c r="V279" s="153"/>
      <c r="W279" s="153"/>
      <c r="X279" s="153"/>
      <c r="Y279" s="153"/>
      <c r="Z279" s="153"/>
      <c r="AA279" s="157"/>
      <c r="AT279" s="158" t="s">
        <v>160</v>
      </c>
      <c r="AU279" s="158" t="s">
        <v>97</v>
      </c>
      <c r="AV279" s="158" t="s">
        <v>97</v>
      </c>
      <c r="AW279" s="158" t="s">
        <v>106</v>
      </c>
      <c r="AX279" s="158" t="s">
        <v>80</v>
      </c>
      <c r="AY279" s="158" t="s">
        <v>151</v>
      </c>
    </row>
    <row r="280" spans="2:51" s="6" customFormat="1" ht="18.75" customHeight="1">
      <c r="B280" s="152"/>
      <c r="C280" s="153"/>
      <c r="D280" s="153"/>
      <c r="E280" s="153"/>
      <c r="F280" s="243" t="s">
        <v>341</v>
      </c>
      <c r="G280" s="244"/>
      <c r="H280" s="244"/>
      <c r="I280" s="244"/>
      <c r="J280" s="153"/>
      <c r="K280" s="154">
        <v>19.778</v>
      </c>
      <c r="L280" s="153"/>
      <c r="M280" s="153"/>
      <c r="N280" s="153"/>
      <c r="O280" s="153"/>
      <c r="P280" s="153"/>
      <c r="Q280" s="153"/>
      <c r="R280" s="155"/>
      <c r="T280" s="156"/>
      <c r="U280" s="153"/>
      <c r="V280" s="153"/>
      <c r="W280" s="153"/>
      <c r="X280" s="153"/>
      <c r="Y280" s="153"/>
      <c r="Z280" s="153"/>
      <c r="AA280" s="157"/>
      <c r="AT280" s="158" t="s">
        <v>160</v>
      </c>
      <c r="AU280" s="158" t="s">
        <v>97</v>
      </c>
      <c r="AV280" s="158" t="s">
        <v>97</v>
      </c>
      <c r="AW280" s="158" t="s">
        <v>106</v>
      </c>
      <c r="AX280" s="158" t="s">
        <v>80</v>
      </c>
      <c r="AY280" s="158" t="s">
        <v>151</v>
      </c>
    </row>
    <row r="281" spans="2:51" s="6" customFormat="1" ht="18.75" customHeight="1">
      <c r="B281" s="152"/>
      <c r="C281" s="153"/>
      <c r="D281" s="153"/>
      <c r="E281" s="153"/>
      <c r="F281" s="243" t="s">
        <v>342</v>
      </c>
      <c r="G281" s="244"/>
      <c r="H281" s="244"/>
      <c r="I281" s="244"/>
      <c r="J281" s="153"/>
      <c r="K281" s="154">
        <v>-2.88</v>
      </c>
      <c r="L281" s="153"/>
      <c r="M281" s="153"/>
      <c r="N281" s="153"/>
      <c r="O281" s="153"/>
      <c r="P281" s="153"/>
      <c r="Q281" s="153"/>
      <c r="R281" s="155"/>
      <c r="T281" s="156"/>
      <c r="U281" s="153"/>
      <c r="V281" s="153"/>
      <c r="W281" s="153"/>
      <c r="X281" s="153"/>
      <c r="Y281" s="153"/>
      <c r="Z281" s="153"/>
      <c r="AA281" s="157"/>
      <c r="AT281" s="158" t="s">
        <v>160</v>
      </c>
      <c r="AU281" s="158" t="s">
        <v>97</v>
      </c>
      <c r="AV281" s="158" t="s">
        <v>97</v>
      </c>
      <c r="AW281" s="158" t="s">
        <v>106</v>
      </c>
      <c r="AX281" s="158" t="s">
        <v>80</v>
      </c>
      <c r="AY281" s="158" t="s">
        <v>151</v>
      </c>
    </row>
    <row r="282" spans="2:51" s="6" customFormat="1" ht="18.75" customHeight="1">
      <c r="B282" s="152"/>
      <c r="C282" s="153"/>
      <c r="D282" s="153"/>
      <c r="E282" s="153"/>
      <c r="F282" s="243" t="s">
        <v>343</v>
      </c>
      <c r="G282" s="244"/>
      <c r="H282" s="244"/>
      <c r="I282" s="244"/>
      <c r="J282" s="153"/>
      <c r="K282" s="154">
        <v>2.333</v>
      </c>
      <c r="L282" s="153"/>
      <c r="M282" s="153"/>
      <c r="N282" s="153"/>
      <c r="O282" s="153"/>
      <c r="P282" s="153"/>
      <c r="Q282" s="153"/>
      <c r="R282" s="155"/>
      <c r="T282" s="156"/>
      <c r="U282" s="153"/>
      <c r="V282" s="153"/>
      <c r="W282" s="153"/>
      <c r="X282" s="153"/>
      <c r="Y282" s="153"/>
      <c r="Z282" s="153"/>
      <c r="AA282" s="157"/>
      <c r="AT282" s="158" t="s">
        <v>160</v>
      </c>
      <c r="AU282" s="158" t="s">
        <v>97</v>
      </c>
      <c r="AV282" s="158" t="s">
        <v>97</v>
      </c>
      <c r="AW282" s="158" t="s">
        <v>106</v>
      </c>
      <c r="AX282" s="158" t="s">
        <v>80</v>
      </c>
      <c r="AY282" s="158" t="s">
        <v>151</v>
      </c>
    </row>
    <row r="283" spans="2:51" s="6" customFormat="1" ht="32.25" customHeight="1">
      <c r="B283" s="152"/>
      <c r="C283" s="153"/>
      <c r="D283" s="153"/>
      <c r="E283" s="153"/>
      <c r="F283" s="243" t="s">
        <v>344</v>
      </c>
      <c r="G283" s="244"/>
      <c r="H283" s="244"/>
      <c r="I283" s="244"/>
      <c r="J283" s="153"/>
      <c r="K283" s="154">
        <v>10.57</v>
      </c>
      <c r="L283" s="153"/>
      <c r="M283" s="153"/>
      <c r="N283" s="153"/>
      <c r="O283" s="153"/>
      <c r="P283" s="153"/>
      <c r="Q283" s="153"/>
      <c r="R283" s="155"/>
      <c r="T283" s="156"/>
      <c r="U283" s="153"/>
      <c r="V283" s="153"/>
      <c r="W283" s="153"/>
      <c r="X283" s="153"/>
      <c r="Y283" s="153"/>
      <c r="Z283" s="153"/>
      <c r="AA283" s="157"/>
      <c r="AT283" s="158" t="s">
        <v>160</v>
      </c>
      <c r="AU283" s="158" t="s">
        <v>97</v>
      </c>
      <c r="AV283" s="158" t="s">
        <v>97</v>
      </c>
      <c r="AW283" s="158" t="s">
        <v>106</v>
      </c>
      <c r="AX283" s="158" t="s">
        <v>80</v>
      </c>
      <c r="AY283" s="158" t="s">
        <v>151</v>
      </c>
    </row>
    <row r="284" spans="2:51" s="6" customFormat="1" ht="18.75" customHeight="1">
      <c r="B284" s="152"/>
      <c r="C284" s="153"/>
      <c r="D284" s="153"/>
      <c r="E284" s="153"/>
      <c r="F284" s="243" t="s">
        <v>345</v>
      </c>
      <c r="G284" s="244"/>
      <c r="H284" s="244"/>
      <c r="I284" s="244"/>
      <c r="J284" s="153"/>
      <c r="K284" s="154">
        <v>19.778</v>
      </c>
      <c r="L284" s="153"/>
      <c r="M284" s="153"/>
      <c r="N284" s="153"/>
      <c r="O284" s="153"/>
      <c r="P284" s="153"/>
      <c r="Q284" s="153"/>
      <c r="R284" s="155"/>
      <c r="T284" s="156"/>
      <c r="U284" s="153"/>
      <c r="V284" s="153"/>
      <c r="W284" s="153"/>
      <c r="X284" s="153"/>
      <c r="Y284" s="153"/>
      <c r="Z284" s="153"/>
      <c r="AA284" s="157"/>
      <c r="AT284" s="158" t="s">
        <v>160</v>
      </c>
      <c r="AU284" s="158" t="s">
        <v>97</v>
      </c>
      <c r="AV284" s="158" t="s">
        <v>97</v>
      </c>
      <c r="AW284" s="158" t="s">
        <v>106</v>
      </c>
      <c r="AX284" s="158" t="s">
        <v>80</v>
      </c>
      <c r="AY284" s="158" t="s">
        <v>151</v>
      </c>
    </row>
    <row r="285" spans="2:51" s="6" customFormat="1" ht="18.75" customHeight="1">
      <c r="B285" s="152"/>
      <c r="C285" s="153"/>
      <c r="D285" s="153"/>
      <c r="E285" s="153"/>
      <c r="F285" s="243" t="s">
        <v>346</v>
      </c>
      <c r="G285" s="244"/>
      <c r="H285" s="244"/>
      <c r="I285" s="244"/>
      <c r="J285" s="153"/>
      <c r="K285" s="154">
        <v>0</v>
      </c>
      <c r="L285" s="153"/>
      <c r="M285" s="153"/>
      <c r="N285" s="153"/>
      <c r="O285" s="153"/>
      <c r="P285" s="153"/>
      <c r="Q285" s="153"/>
      <c r="R285" s="155"/>
      <c r="T285" s="156"/>
      <c r="U285" s="153"/>
      <c r="V285" s="153"/>
      <c r="W285" s="153"/>
      <c r="X285" s="153"/>
      <c r="Y285" s="153"/>
      <c r="Z285" s="153"/>
      <c r="AA285" s="157"/>
      <c r="AT285" s="158" t="s">
        <v>160</v>
      </c>
      <c r="AU285" s="158" t="s">
        <v>97</v>
      </c>
      <c r="AV285" s="158" t="s">
        <v>97</v>
      </c>
      <c r="AW285" s="158" t="s">
        <v>106</v>
      </c>
      <c r="AX285" s="158" t="s">
        <v>80</v>
      </c>
      <c r="AY285" s="158" t="s">
        <v>151</v>
      </c>
    </row>
    <row r="286" spans="2:51" s="6" customFormat="1" ht="18.75" customHeight="1">
      <c r="B286" s="171"/>
      <c r="C286" s="172"/>
      <c r="D286" s="172"/>
      <c r="E286" s="172"/>
      <c r="F286" s="249" t="s">
        <v>303</v>
      </c>
      <c r="G286" s="250"/>
      <c r="H286" s="250"/>
      <c r="I286" s="250"/>
      <c r="J286" s="172"/>
      <c r="K286" s="173">
        <v>58.277</v>
      </c>
      <c r="L286" s="172"/>
      <c r="M286" s="172"/>
      <c r="N286" s="172"/>
      <c r="O286" s="172"/>
      <c r="P286" s="172"/>
      <c r="Q286" s="172"/>
      <c r="R286" s="174"/>
      <c r="T286" s="175"/>
      <c r="U286" s="172"/>
      <c r="V286" s="172"/>
      <c r="W286" s="172"/>
      <c r="X286" s="172"/>
      <c r="Y286" s="172"/>
      <c r="Z286" s="172"/>
      <c r="AA286" s="176"/>
      <c r="AT286" s="177" t="s">
        <v>160</v>
      </c>
      <c r="AU286" s="177" t="s">
        <v>97</v>
      </c>
      <c r="AV286" s="177" t="s">
        <v>304</v>
      </c>
      <c r="AW286" s="177" t="s">
        <v>106</v>
      </c>
      <c r="AX286" s="177" t="s">
        <v>80</v>
      </c>
      <c r="AY286" s="177" t="s">
        <v>151</v>
      </c>
    </row>
    <row r="287" spans="2:51" s="6" customFormat="1" ht="32.25" customHeight="1">
      <c r="B287" s="146"/>
      <c r="C287" s="147"/>
      <c r="D287" s="147"/>
      <c r="E287" s="147"/>
      <c r="F287" s="241" t="s">
        <v>353</v>
      </c>
      <c r="G287" s="242"/>
      <c r="H287" s="242"/>
      <c r="I287" s="242"/>
      <c r="J287" s="147"/>
      <c r="K287" s="147"/>
      <c r="L287" s="147"/>
      <c r="M287" s="147"/>
      <c r="N287" s="147"/>
      <c r="O287" s="147"/>
      <c r="P287" s="147"/>
      <c r="Q287" s="147"/>
      <c r="R287" s="148"/>
      <c r="T287" s="149"/>
      <c r="U287" s="147"/>
      <c r="V287" s="147"/>
      <c r="W287" s="147"/>
      <c r="X287" s="147"/>
      <c r="Y287" s="147"/>
      <c r="Z287" s="147"/>
      <c r="AA287" s="150"/>
      <c r="AT287" s="151" t="s">
        <v>160</v>
      </c>
      <c r="AU287" s="151" t="s">
        <v>97</v>
      </c>
      <c r="AV287" s="151" t="s">
        <v>22</v>
      </c>
      <c r="AW287" s="151" t="s">
        <v>106</v>
      </c>
      <c r="AX287" s="151" t="s">
        <v>80</v>
      </c>
      <c r="AY287" s="151" t="s">
        <v>151</v>
      </c>
    </row>
    <row r="288" spans="2:51" s="6" customFormat="1" ht="18.75" customHeight="1">
      <c r="B288" s="152"/>
      <c r="C288" s="153"/>
      <c r="D288" s="153"/>
      <c r="E288" s="153"/>
      <c r="F288" s="243" t="s">
        <v>354</v>
      </c>
      <c r="G288" s="244"/>
      <c r="H288" s="244"/>
      <c r="I288" s="244"/>
      <c r="J288" s="153"/>
      <c r="K288" s="154">
        <v>16.614</v>
      </c>
      <c r="L288" s="153"/>
      <c r="M288" s="153"/>
      <c r="N288" s="153"/>
      <c r="O288" s="153"/>
      <c r="P288" s="153"/>
      <c r="Q288" s="153"/>
      <c r="R288" s="155"/>
      <c r="T288" s="156"/>
      <c r="U288" s="153"/>
      <c r="V288" s="153"/>
      <c r="W288" s="153"/>
      <c r="X288" s="153"/>
      <c r="Y288" s="153"/>
      <c r="Z288" s="153"/>
      <c r="AA288" s="157"/>
      <c r="AT288" s="158" t="s">
        <v>160</v>
      </c>
      <c r="AU288" s="158" t="s">
        <v>97</v>
      </c>
      <c r="AV288" s="158" t="s">
        <v>97</v>
      </c>
      <c r="AW288" s="158" t="s">
        <v>106</v>
      </c>
      <c r="AX288" s="158" t="s">
        <v>80</v>
      </c>
      <c r="AY288" s="158" t="s">
        <v>151</v>
      </c>
    </row>
    <row r="289" spans="2:51" s="6" customFormat="1" ht="18.75" customHeight="1">
      <c r="B289" s="152"/>
      <c r="C289" s="153"/>
      <c r="D289" s="153"/>
      <c r="E289" s="153"/>
      <c r="F289" s="243" t="s">
        <v>355</v>
      </c>
      <c r="G289" s="244"/>
      <c r="H289" s="244"/>
      <c r="I289" s="244"/>
      <c r="J289" s="153"/>
      <c r="K289" s="154">
        <v>-0.56</v>
      </c>
      <c r="L289" s="153"/>
      <c r="M289" s="153"/>
      <c r="N289" s="153"/>
      <c r="O289" s="153"/>
      <c r="P289" s="153"/>
      <c r="Q289" s="153"/>
      <c r="R289" s="155"/>
      <c r="T289" s="156"/>
      <c r="U289" s="153"/>
      <c r="V289" s="153"/>
      <c r="W289" s="153"/>
      <c r="X289" s="153"/>
      <c r="Y289" s="153"/>
      <c r="Z289" s="153"/>
      <c r="AA289" s="157"/>
      <c r="AT289" s="158" t="s">
        <v>160</v>
      </c>
      <c r="AU289" s="158" t="s">
        <v>97</v>
      </c>
      <c r="AV289" s="158" t="s">
        <v>97</v>
      </c>
      <c r="AW289" s="158" t="s">
        <v>106</v>
      </c>
      <c r="AX289" s="158" t="s">
        <v>80</v>
      </c>
      <c r="AY289" s="158" t="s">
        <v>151</v>
      </c>
    </row>
    <row r="290" spans="2:51" s="6" customFormat="1" ht="18.75" customHeight="1">
      <c r="B290" s="152"/>
      <c r="C290" s="153"/>
      <c r="D290" s="153"/>
      <c r="E290" s="153"/>
      <c r="F290" s="243" t="s">
        <v>356</v>
      </c>
      <c r="G290" s="244"/>
      <c r="H290" s="244"/>
      <c r="I290" s="244"/>
      <c r="J290" s="153"/>
      <c r="K290" s="154">
        <v>32.415</v>
      </c>
      <c r="L290" s="153"/>
      <c r="M290" s="153"/>
      <c r="N290" s="153"/>
      <c r="O290" s="153"/>
      <c r="P290" s="153"/>
      <c r="Q290" s="153"/>
      <c r="R290" s="155"/>
      <c r="T290" s="156"/>
      <c r="U290" s="153"/>
      <c r="V290" s="153"/>
      <c r="W290" s="153"/>
      <c r="X290" s="153"/>
      <c r="Y290" s="153"/>
      <c r="Z290" s="153"/>
      <c r="AA290" s="157"/>
      <c r="AT290" s="158" t="s">
        <v>160</v>
      </c>
      <c r="AU290" s="158" t="s">
        <v>97</v>
      </c>
      <c r="AV290" s="158" t="s">
        <v>97</v>
      </c>
      <c r="AW290" s="158" t="s">
        <v>106</v>
      </c>
      <c r="AX290" s="158" t="s">
        <v>80</v>
      </c>
      <c r="AY290" s="158" t="s">
        <v>151</v>
      </c>
    </row>
    <row r="291" spans="2:51" s="6" customFormat="1" ht="18.75" customHeight="1">
      <c r="B291" s="152"/>
      <c r="C291" s="153"/>
      <c r="D291" s="153"/>
      <c r="E291" s="153"/>
      <c r="F291" s="243" t="s">
        <v>357</v>
      </c>
      <c r="G291" s="244"/>
      <c r="H291" s="244"/>
      <c r="I291" s="244"/>
      <c r="J291" s="153"/>
      <c r="K291" s="154">
        <v>-1.12</v>
      </c>
      <c r="L291" s="153"/>
      <c r="M291" s="153"/>
      <c r="N291" s="153"/>
      <c r="O291" s="153"/>
      <c r="P291" s="153"/>
      <c r="Q291" s="153"/>
      <c r="R291" s="155"/>
      <c r="T291" s="156"/>
      <c r="U291" s="153"/>
      <c r="V291" s="153"/>
      <c r="W291" s="153"/>
      <c r="X291" s="153"/>
      <c r="Y291" s="153"/>
      <c r="Z291" s="153"/>
      <c r="AA291" s="157"/>
      <c r="AT291" s="158" t="s">
        <v>160</v>
      </c>
      <c r="AU291" s="158" t="s">
        <v>97</v>
      </c>
      <c r="AV291" s="158" t="s">
        <v>97</v>
      </c>
      <c r="AW291" s="158" t="s">
        <v>106</v>
      </c>
      <c r="AX291" s="158" t="s">
        <v>80</v>
      </c>
      <c r="AY291" s="158" t="s">
        <v>151</v>
      </c>
    </row>
    <row r="292" spans="2:51" s="6" customFormat="1" ht="18.75" customHeight="1">
      <c r="B292" s="152"/>
      <c r="C292" s="153"/>
      <c r="D292" s="153"/>
      <c r="E292" s="153"/>
      <c r="F292" s="243" t="s">
        <v>358</v>
      </c>
      <c r="G292" s="244"/>
      <c r="H292" s="244"/>
      <c r="I292" s="244"/>
      <c r="J292" s="153"/>
      <c r="K292" s="154">
        <v>3.823</v>
      </c>
      <c r="L292" s="153"/>
      <c r="M292" s="153"/>
      <c r="N292" s="153"/>
      <c r="O292" s="153"/>
      <c r="P292" s="153"/>
      <c r="Q292" s="153"/>
      <c r="R292" s="155"/>
      <c r="T292" s="156"/>
      <c r="U292" s="153"/>
      <c r="V292" s="153"/>
      <c r="W292" s="153"/>
      <c r="X292" s="153"/>
      <c r="Y292" s="153"/>
      <c r="Z292" s="153"/>
      <c r="AA292" s="157"/>
      <c r="AT292" s="158" t="s">
        <v>160</v>
      </c>
      <c r="AU292" s="158" t="s">
        <v>97</v>
      </c>
      <c r="AV292" s="158" t="s">
        <v>97</v>
      </c>
      <c r="AW292" s="158" t="s">
        <v>106</v>
      </c>
      <c r="AX292" s="158" t="s">
        <v>80</v>
      </c>
      <c r="AY292" s="158" t="s">
        <v>151</v>
      </c>
    </row>
    <row r="293" spans="2:51" s="6" customFormat="1" ht="32.25" customHeight="1">
      <c r="B293" s="152"/>
      <c r="C293" s="153"/>
      <c r="D293" s="153"/>
      <c r="E293" s="153"/>
      <c r="F293" s="243" t="s">
        <v>359</v>
      </c>
      <c r="G293" s="244"/>
      <c r="H293" s="244"/>
      <c r="I293" s="244"/>
      <c r="J293" s="153"/>
      <c r="K293" s="154">
        <v>17.322</v>
      </c>
      <c r="L293" s="153"/>
      <c r="M293" s="153"/>
      <c r="N293" s="153"/>
      <c r="O293" s="153"/>
      <c r="P293" s="153"/>
      <c r="Q293" s="153"/>
      <c r="R293" s="155"/>
      <c r="T293" s="156"/>
      <c r="U293" s="153"/>
      <c r="V293" s="153"/>
      <c r="W293" s="153"/>
      <c r="X293" s="153"/>
      <c r="Y293" s="153"/>
      <c r="Z293" s="153"/>
      <c r="AA293" s="157"/>
      <c r="AT293" s="158" t="s">
        <v>160</v>
      </c>
      <c r="AU293" s="158" t="s">
        <v>97</v>
      </c>
      <c r="AV293" s="158" t="s">
        <v>97</v>
      </c>
      <c r="AW293" s="158" t="s">
        <v>106</v>
      </c>
      <c r="AX293" s="158" t="s">
        <v>80</v>
      </c>
      <c r="AY293" s="158" t="s">
        <v>151</v>
      </c>
    </row>
    <row r="294" spans="2:51" s="6" customFormat="1" ht="18.75" customHeight="1">
      <c r="B294" s="152"/>
      <c r="C294" s="153"/>
      <c r="D294" s="153"/>
      <c r="E294" s="153"/>
      <c r="F294" s="243" t="s">
        <v>360</v>
      </c>
      <c r="G294" s="244"/>
      <c r="H294" s="244"/>
      <c r="I294" s="244"/>
      <c r="J294" s="153"/>
      <c r="K294" s="154">
        <v>32.415</v>
      </c>
      <c r="L294" s="153"/>
      <c r="M294" s="153"/>
      <c r="N294" s="153"/>
      <c r="O294" s="153"/>
      <c r="P294" s="153"/>
      <c r="Q294" s="153"/>
      <c r="R294" s="155"/>
      <c r="T294" s="156"/>
      <c r="U294" s="153"/>
      <c r="V294" s="153"/>
      <c r="W294" s="153"/>
      <c r="X294" s="153"/>
      <c r="Y294" s="153"/>
      <c r="Z294" s="153"/>
      <c r="AA294" s="157"/>
      <c r="AT294" s="158" t="s">
        <v>160</v>
      </c>
      <c r="AU294" s="158" t="s">
        <v>97</v>
      </c>
      <c r="AV294" s="158" t="s">
        <v>97</v>
      </c>
      <c r="AW294" s="158" t="s">
        <v>106</v>
      </c>
      <c r="AX294" s="158" t="s">
        <v>80</v>
      </c>
      <c r="AY294" s="158" t="s">
        <v>151</v>
      </c>
    </row>
    <row r="295" spans="2:51" s="6" customFormat="1" ht="18.75" customHeight="1">
      <c r="B295" s="152"/>
      <c r="C295" s="153"/>
      <c r="D295" s="153"/>
      <c r="E295" s="153"/>
      <c r="F295" s="243" t="s">
        <v>361</v>
      </c>
      <c r="G295" s="244"/>
      <c r="H295" s="244"/>
      <c r="I295" s="244"/>
      <c r="J295" s="153"/>
      <c r="K295" s="154">
        <v>-33.22</v>
      </c>
      <c r="L295" s="153"/>
      <c r="M295" s="153"/>
      <c r="N295" s="153"/>
      <c r="O295" s="153"/>
      <c r="P295" s="153"/>
      <c r="Q295" s="153"/>
      <c r="R295" s="155"/>
      <c r="T295" s="156"/>
      <c r="U295" s="153"/>
      <c r="V295" s="153"/>
      <c r="W295" s="153"/>
      <c r="X295" s="153"/>
      <c r="Y295" s="153"/>
      <c r="Z295" s="153"/>
      <c r="AA295" s="157"/>
      <c r="AT295" s="158" t="s">
        <v>160</v>
      </c>
      <c r="AU295" s="158" t="s">
        <v>97</v>
      </c>
      <c r="AV295" s="158" t="s">
        <v>97</v>
      </c>
      <c r="AW295" s="158" t="s">
        <v>106</v>
      </c>
      <c r="AX295" s="158" t="s">
        <v>80</v>
      </c>
      <c r="AY295" s="158" t="s">
        <v>151</v>
      </c>
    </row>
    <row r="296" spans="2:51" s="6" customFormat="1" ht="18.75" customHeight="1">
      <c r="B296" s="171"/>
      <c r="C296" s="172"/>
      <c r="D296" s="172"/>
      <c r="E296" s="172"/>
      <c r="F296" s="249" t="s">
        <v>303</v>
      </c>
      <c r="G296" s="250"/>
      <c r="H296" s="250"/>
      <c r="I296" s="250"/>
      <c r="J296" s="172"/>
      <c r="K296" s="173">
        <v>67.689</v>
      </c>
      <c r="L296" s="172"/>
      <c r="M296" s="172"/>
      <c r="N296" s="172"/>
      <c r="O296" s="172"/>
      <c r="P296" s="172"/>
      <c r="Q296" s="172"/>
      <c r="R296" s="174"/>
      <c r="T296" s="175"/>
      <c r="U296" s="172"/>
      <c r="V296" s="172"/>
      <c r="W296" s="172"/>
      <c r="X296" s="172"/>
      <c r="Y296" s="172"/>
      <c r="Z296" s="172"/>
      <c r="AA296" s="176"/>
      <c r="AT296" s="177" t="s">
        <v>160</v>
      </c>
      <c r="AU296" s="177" t="s">
        <v>97</v>
      </c>
      <c r="AV296" s="177" t="s">
        <v>304</v>
      </c>
      <c r="AW296" s="177" t="s">
        <v>106</v>
      </c>
      <c r="AX296" s="177" t="s">
        <v>80</v>
      </c>
      <c r="AY296" s="177" t="s">
        <v>151</v>
      </c>
    </row>
    <row r="297" spans="2:51" s="6" customFormat="1" ht="32.25" customHeight="1">
      <c r="B297" s="152"/>
      <c r="C297" s="153"/>
      <c r="D297" s="153"/>
      <c r="E297" s="153"/>
      <c r="F297" s="243" t="s">
        <v>362</v>
      </c>
      <c r="G297" s="244"/>
      <c r="H297" s="244"/>
      <c r="I297" s="244"/>
      <c r="J297" s="153"/>
      <c r="K297" s="154">
        <v>101.1</v>
      </c>
      <c r="L297" s="153"/>
      <c r="M297" s="153"/>
      <c r="N297" s="153"/>
      <c r="O297" s="153"/>
      <c r="P297" s="153"/>
      <c r="Q297" s="153"/>
      <c r="R297" s="155"/>
      <c r="T297" s="156"/>
      <c r="U297" s="153"/>
      <c r="V297" s="153"/>
      <c r="W297" s="153"/>
      <c r="X297" s="153"/>
      <c r="Y297" s="153"/>
      <c r="Z297" s="153"/>
      <c r="AA297" s="157"/>
      <c r="AT297" s="158" t="s">
        <v>160</v>
      </c>
      <c r="AU297" s="158" t="s">
        <v>97</v>
      </c>
      <c r="AV297" s="158" t="s">
        <v>97</v>
      </c>
      <c r="AW297" s="158" t="s">
        <v>106</v>
      </c>
      <c r="AX297" s="158" t="s">
        <v>80</v>
      </c>
      <c r="AY297" s="158" t="s">
        <v>151</v>
      </c>
    </row>
    <row r="298" spans="2:51" s="6" customFormat="1" ht="18.75" customHeight="1">
      <c r="B298" s="171"/>
      <c r="C298" s="172"/>
      <c r="D298" s="172"/>
      <c r="E298" s="172"/>
      <c r="F298" s="249" t="s">
        <v>303</v>
      </c>
      <c r="G298" s="250"/>
      <c r="H298" s="250"/>
      <c r="I298" s="250"/>
      <c r="J298" s="172"/>
      <c r="K298" s="173">
        <v>101.1</v>
      </c>
      <c r="L298" s="172"/>
      <c r="M298" s="172"/>
      <c r="N298" s="172"/>
      <c r="O298" s="172"/>
      <c r="P298" s="172"/>
      <c r="Q298" s="172"/>
      <c r="R298" s="174"/>
      <c r="T298" s="175"/>
      <c r="U298" s="172"/>
      <c r="V298" s="172"/>
      <c r="W298" s="172"/>
      <c r="X298" s="172"/>
      <c r="Y298" s="172"/>
      <c r="Z298" s="172"/>
      <c r="AA298" s="176"/>
      <c r="AT298" s="177" t="s">
        <v>160</v>
      </c>
      <c r="AU298" s="177" t="s">
        <v>97</v>
      </c>
      <c r="AV298" s="177" t="s">
        <v>304</v>
      </c>
      <c r="AW298" s="177" t="s">
        <v>106</v>
      </c>
      <c r="AX298" s="177" t="s">
        <v>80</v>
      </c>
      <c r="AY298" s="177" t="s">
        <v>151</v>
      </c>
    </row>
    <row r="299" spans="2:51" s="6" customFormat="1" ht="18.75" customHeight="1">
      <c r="B299" s="159"/>
      <c r="C299" s="160"/>
      <c r="D299" s="160"/>
      <c r="E299" s="160"/>
      <c r="F299" s="251" t="s">
        <v>170</v>
      </c>
      <c r="G299" s="252"/>
      <c r="H299" s="252"/>
      <c r="I299" s="252"/>
      <c r="J299" s="160"/>
      <c r="K299" s="161">
        <v>227.066</v>
      </c>
      <c r="L299" s="160"/>
      <c r="M299" s="160"/>
      <c r="N299" s="160"/>
      <c r="O299" s="160"/>
      <c r="P299" s="160"/>
      <c r="Q299" s="160"/>
      <c r="R299" s="162"/>
      <c r="T299" s="163"/>
      <c r="U299" s="160"/>
      <c r="V299" s="160"/>
      <c r="W299" s="160"/>
      <c r="X299" s="160"/>
      <c r="Y299" s="160"/>
      <c r="Z299" s="160"/>
      <c r="AA299" s="164"/>
      <c r="AT299" s="165" t="s">
        <v>160</v>
      </c>
      <c r="AU299" s="165" t="s">
        <v>97</v>
      </c>
      <c r="AV299" s="165" t="s">
        <v>157</v>
      </c>
      <c r="AW299" s="165" t="s">
        <v>106</v>
      </c>
      <c r="AX299" s="165" t="s">
        <v>22</v>
      </c>
      <c r="AY299" s="165" t="s">
        <v>151</v>
      </c>
    </row>
    <row r="300" spans="2:65" s="6" customFormat="1" ht="15.75" customHeight="1">
      <c r="B300" s="23"/>
      <c r="C300" s="139" t="s">
        <v>363</v>
      </c>
      <c r="D300" s="139" t="s">
        <v>153</v>
      </c>
      <c r="E300" s="140" t="s">
        <v>364</v>
      </c>
      <c r="F300" s="240" t="s">
        <v>365</v>
      </c>
      <c r="G300" s="237"/>
      <c r="H300" s="237"/>
      <c r="I300" s="237"/>
      <c r="J300" s="141" t="s">
        <v>156</v>
      </c>
      <c r="K300" s="142">
        <v>168.789</v>
      </c>
      <c r="L300" s="236">
        <v>0</v>
      </c>
      <c r="M300" s="237"/>
      <c r="N300" s="238">
        <f>ROUND($L$300*$K$300,2)</f>
        <v>0</v>
      </c>
      <c r="O300" s="237"/>
      <c r="P300" s="237"/>
      <c r="Q300" s="237"/>
      <c r="R300" s="25"/>
      <c r="T300" s="143"/>
      <c r="U300" s="31" t="s">
        <v>45</v>
      </c>
      <c r="V300" s="24"/>
      <c r="W300" s="144">
        <f>$V$300*$K$300</f>
        <v>0</v>
      </c>
      <c r="X300" s="144">
        <v>0.001</v>
      </c>
      <c r="Y300" s="144">
        <f>$X$300*$K$300</f>
        <v>0.168789</v>
      </c>
      <c r="Z300" s="144">
        <v>0.00031</v>
      </c>
      <c r="AA300" s="145">
        <f>$Z$300*$K$300</f>
        <v>0.05232459</v>
      </c>
      <c r="AR300" s="6" t="s">
        <v>191</v>
      </c>
      <c r="AT300" s="6" t="s">
        <v>153</v>
      </c>
      <c r="AU300" s="6" t="s">
        <v>97</v>
      </c>
      <c r="AY300" s="6" t="s">
        <v>151</v>
      </c>
      <c r="BE300" s="89">
        <f>IF($U$300="základní",$N$300,0)</f>
        <v>0</v>
      </c>
      <c r="BF300" s="89">
        <f>IF($U$300="snížená",$N$300,0)</f>
        <v>0</v>
      </c>
      <c r="BG300" s="89">
        <f>IF($U$300="zákl. přenesená",$N$300,0)</f>
        <v>0</v>
      </c>
      <c r="BH300" s="89">
        <f>IF($U$300="sníž. přenesená",$N$300,0)</f>
        <v>0</v>
      </c>
      <c r="BI300" s="89">
        <f>IF($U$300="nulová",$N$300,0)</f>
        <v>0</v>
      </c>
      <c r="BJ300" s="6" t="s">
        <v>22</v>
      </c>
      <c r="BK300" s="89">
        <f>ROUND($L$300*$K$300,2)</f>
        <v>0</v>
      </c>
      <c r="BL300" s="6" t="s">
        <v>191</v>
      </c>
      <c r="BM300" s="6" t="s">
        <v>366</v>
      </c>
    </row>
    <row r="301" spans="2:51" s="6" customFormat="1" ht="32.25" customHeight="1">
      <c r="B301" s="146"/>
      <c r="C301" s="147"/>
      <c r="D301" s="147"/>
      <c r="E301" s="147"/>
      <c r="F301" s="241" t="s">
        <v>353</v>
      </c>
      <c r="G301" s="242"/>
      <c r="H301" s="242"/>
      <c r="I301" s="242"/>
      <c r="J301" s="147"/>
      <c r="K301" s="147"/>
      <c r="L301" s="147"/>
      <c r="M301" s="147"/>
      <c r="N301" s="147"/>
      <c r="O301" s="147"/>
      <c r="P301" s="147"/>
      <c r="Q301" s="147"/>
      <c r="R301" s="148"/>
      <c r="T301" s="149"/>
      <c r="U301" s="147"/>
      <c r="V301" s="147"/>
      <c r="W301" s="147"/>
      <c r="X301" s="147"/>
      <c r="Y301" s="147"/>
      <c r="Z301" s="147"/>
      <c r="AA301" s="150"/>
      <c r="AT301" s="151" t="s">
        <v>160</v>
      </c>
      <c r="AU301" s="151" t="s">
        <v>97</v>
      </c>
      <c r="AV301" s="151" t="s">
        <v>22</v>
      </c>
      <c r="AW301" s="151" t="s">
        <v>106</v>
      </c>
      <c r="AX301" s="151" t="s">
        <v>80</v>
      </c>
      <c r="AY301" s="151" t="s">
        <v>151</v>
      </c>
    </row>
    <row r="302" spans="2:51" s="6" customFormat="1" ht="18.75" customHeight="1">
      <c r="B302" s="152"/>
      <c r="C302" s="153"/>
      <c r="D302" s="153"/>
      <c r="E302" s="153"/>
      <c r="F302" s="243" t="s">
        <v>354</v>
      </c>
      <c r="G302" s="244"/>
      <c r="H302" s="244"/>
      <c r="I302" s="244"/>
      <c r="J302" s="153"/>
      <c r="K302" s="154">
        <v>16.614</v>
      </c>
      <c r="L302" s="153"/>
      <c r="M302" s="153"/>
      <c r="N302" s="153"/>
      <c r="O302" s="153"/>
      <c r="P302" s="153"/>
      <c r="Q302" s="153"/>
      <c r="R302" s="155"/>
      <c r="T302" s="156"/>
      <c r="U302" s="153"/>
      <c r="V302" s="153"/>
      <c r="W302" s="153"/>
      <c r="X302" s="153"/>
      <c r="Y302" s="153"/>
      <c r="Z302" s="153"/>
      <c r="AA302" s="157"/>
      <c r="AT302" s="158" t="s">
        <v>160</v>
      </c>
      <c r="AU302" s="158" t="s">
        <v>97</v>
      </c>
      <c r="AV302" s="158" t="s">
        <v>97</v>
      </c>
      <c r="AW302" s="158" t="s">
        <v>106</v>
      </c>
      <c r="AX302" s="158" t="s">
        <v>80</v>
      </c>
      <c r="AY302" s="158" t="s">
        <v>151</v>
      </c>
    </row>
    <row r="303" spans="2:51" s="6" customFormat="1" ht="18.75" customHeight="1">
      <c r="B303" s="152"/>
      <c r="C303" s="153"/>
      <c r="D303" s="153"/>
      <c r="E303" s="153"/>
      <c r="F303" s="243" t="s">
        <v>355</v>
      </c>
      <c r="G303" s="244"/>
      <c r="H303" s="244"/>
      <c r="I303" s="244"/>
      <c r="J303" s="153"/>
      <c r="K303" s="154">
        <v>-0.56</v>
      </c>
      <c r="L303" s="153"/>
      <c r="M303" s="153"/>
      <c r="N303" s="153"/>
      <c r="O303" s="153"/>
      <c r="P303" s="153"/>
      <c r="Q303" s="153"/>
      <c r="R303" s="155"/>
      <c r="T303" s="156"/>
      <c r="U303" s="153"/>
      <c r="V303" s="153"/>
      <c r="W303" s="153"/>
      <c r="X303" s="153"/>
      <c r="Y303" s="153"/>
      <c r="Z303" s="153"/>
      <c r="AA303" s="157"/>
      <c r="AT303" s="158" t="s">
        <v>160</v>
      </c>
      <c r="AU303" s="158" t="s">
        <v>97</v>
      </c>
      <c r="AV303" s="158" t="s">
        <v>97</v>
      </c>
      <c r="AW303" s="158" t="s">
        <v>106</v>
      </c>
      <c r="AX303" s="158" t="s">
        <v>80</v>
      </c>
      <c r="AY303" s="158" t="s">
        <v>151</v>
      </c>
    </row>
    <row r="304" spans="2:51" s="6" customFormat="1" ht="18.75" customHeight="1">
      <c r="B304" s="152"/>
      <c r="C304" s="153"/>
      <c r="D304" s="153"/>
      <c r="E304" s="153"/>
      <c r="F304" s="243" t="s">
        <v>356</v>
      </c>
      <c r="G304" s="244"/>
      <c r="H304" s="244"/>
      <c r="I304" s="244"/>
      <c r="J304" s="153"/>
      <c r="K304" s="154">
        <v>32.415</v>
      </c>
      <c r="L304" s="153"/>
      <c r="M304" s="153"/>
      <c r="N304" s="153"/>
      <c r="O304" s="153"/>
      <c r="P304" s="153"/>
      <c r="Q304" s="153"/>
      <c r="R304" s="155"/>
      <c r="T304" s="156"/>
      <c r="U304" s="153"/>
      <c r="V304" s="153"/>
      <c r="W304" s="153"/>
      <c r="X304" s="153"/>
      <c r="Y304" s="153"/>
      <c r="Z304" s="153"/>
      <c r="AA304" s="157"/>
      <c r="AT304" s="158" t="s">
        <v>160</v>
      </c>
      <c r="AU304" s="158" t="s">
        <v>97</v>
      </c>
      <c r="AV304" s="158" t="s">
        <v>97</v>
      </c>
      <c r="AW304" s="158" t="s">
        <v>106</v>
      </c>
      <c r="AX304" s="158" t="s">
        <v>80</v>
      </c>
      <c r="AY304" s="158" t="s">
        <v>151</v>
      </c>
    </row>
    <row r="305" spans="2:51" s="6" customFormat="1" ht="18.75" customHeight="1">
      <c r="B305" s="152"/>
      <c r="C305" s="153"/>
      <c r="D305" s="153"/>
      <c r="E305" s="153"/>
      <c r="F305" s="243" t="s">
        <v>357</v>
      </c>
      <c r="G305" s="244"/>
      <c r="H305" s="244"/>
      <c r="I305" s="244"/>
      <c r="J305" s="153"/>
      <c r="K305" s="154">
        <v>-1.12</v>
      </c>
      <c r="L305" s="153"/>
      <c r="M305" s="153"/>
      <c r="N305" s="153"/>
      <c r="O305" s="153"/>
      <c r="P305" s="153"/>
      <c r="Q305" s="153"/>
      <c r="R305" s="155"/>
      <c r="T305" s="156"/>
      <c r="U305" s="153"/>
      <c r="V305" s="153"/>
      <c r="W305" s="153"/>
      <c r="X305" s="153"/>
      <c r="Y305" s="153"/>
      <c r="Z305" s="153"/>
      <c r="AA305" s="157"/>
      <c r="AT305" s="158" t="s">
        <v>160</v>
      </c>
      <c r="AU305" s="158" t="s">
        <v>97</v>
      </c>
      <c r="AV305" s="158" t="s">
        <v>97</v>
      </c>
      <c r="AW305" s="158" t="s">
        <v>106</v>
      </c>
      <c r="AX305" s="158" t="s">
        <v>80</v>
      </c>
      <c r="AY305" s="158" t="s">
        <v>151</v>
      </c>
    </row>
    <row r="306" spans="2:51" s="6" customFormat="1" ht="18.75" customHeight="1">
      <c r="B306" s="152"/>
      <c r="C306" s="153"/>
      <c r="D306" s="153"/>
      <c r="E306" s="153"/>
      <c r="F306" s="243" t="s">
        <v>358</v>
      </c>
      <c r="G306" s="244"/>
      <c r="H306" s="244"/>
      <c r="I306" s="244"/>
      <c r="J306" s="153"/>
      <c r="K306" s="154">
        <v>3.823</v>
      </c>
      <c r="L306" s="153"/>
      <c r="M306" s="153"/>
      <c r="N306" s="153"/>
      <c r="O306" s="153"/>
      <c r="P306" s="153"/>
      <c r="Q306" s="153"/>
      <c r="R306" s="155"/>
      <c r="T306" s="156"/>
      <c r="U306" s="153"/>
      <c r="V306" s="153"/>
      <c r="W306" s="153"/>
      <c r="X306" s="153"/>
      <c r="Y306" s="153"/>
      <c r="Z306" s="153"/>
      <c r="AA306" s="157"/>
      <c r="AT306" s="158" t="s">
        <v>160</v>
      </c>
      <c r="AU306" s="158" t="s">
        <v>97</v>
      </c>
      <c r="AV306" s="158" t="s">
        <v>97</v>
      </c>
      <c r="AW306" s="158" t="s">
        <v>106</v>
      </c>
      <c r="AX306" s="158" t="s">
        <v>80</v>
      </c>
      <c r="AY306" s="158" t="s">
        <v>151</v>
      </c>
    </row>
    <row r="307" spans="2:51" s="6" customFormat="1" ht="32.25" customHeight="1">
      <c r="B307" s="152"/>
      <c r="C307" s="153"/>
      <c r="D307" s="153"/>
      <c r="E307" s="153"/>
      <c r="F307" s="243" t="s">
        <v>359</v>
      </c>
      <c r="G307" s="244"/>
      <c r="H307" s="244"/>
      <c r="I307" s="244"/>
      <c r="J307" s="153"/>
      <c r="K307" s="154">
        <v>17.322</v>
      </c>
      <c r="L307" s="153"/>
      <c r="M307" s="153"/>
      <c r="N307" s="153"/>
      <c r="O307" s="153"/>
      <c r="P307" s="153"/>
      <c r="Q307" s="153"/>
      <c r="R307" s="155"/>
      <c r="T307" s="156"/>
      <c r="U307" s="153"/>
      <c r="V307" s="153"/>
      <c r="W307" s="153"/>
      <c r="X307" s="153"/>
      <c r="Y307" s="153"/>
      <c r="Z307" s="153"/>
      <c r="AA307" s="157"/>
      <c r="AT307" s="158" t="s">
        <v>160</v>
      </c>
      <c r="AU307" s="158" t="s">
        <v>97</v>
      </c>
      <c r="AV307" s="158" t="s">
        <v>97</v>
      </c>
      <c r="AW307" s="158" t="s">
        <v>106</v>
      </c>
      <c r="AX307" s="158" t="s">
        <v>80</v>
      </c>
      <c r="AY307" s="158" t="s">
        <v>151</v>
      </c>
    </row>
    <row r="308" spans="2:51" s="6" customFormat="1" ht="18.75" customHeight="1">
      <c r="B308" s="152"/>
      <c r="C308" s="153"/>
      <c r="D308" s="153"/>
      <c r="E308" s="153"/>
      <c r="F308" s="243" t="s">
        <v>360</v>
      </c>
      <c r="G308" s="244"/>
      <c r="H308" s="244"/>
      <c r="I308" s="244"/>
      <c r="J308" s="153"/>
      <c r="K308" s="154">
        <v>32.415</v>
      </c>
      <c r="L308" s="153"/>
      <c r="M308" s="153"/>
      <c r="N308" s="153"/>
      <c r="O308" s="153"/>
      <c r="P308" s="153"/>
      <c r="Q308" s="153"/>
      <c r="R308" s="155"/>
      <c r="T308" s="156"/>
      <c r="U308" s="153"/>
      <c r="V308" s="153"/>
      <c r="W308" s="153"/>
      <c r="X308" s="153"/>
      <c r="Y308" s="153"/>
      <c r="Z308" s="153"/>
      <c r="AA308" s="157"/>
      <c r="AT308" s="158" t="s">
        <v>160</v>
      </c>
      <c r="AU308" s="158" t="s">
        <v>97</v>
      </c>
      <c r="AV308" s="158" t="s">
        <v>97</v>
      </c>
      <c r="AW308" s="158" t="s">
        <v>106</v>
      </c>
      <c r="AX308" s="158" t="s">
        <v>80</v>
      </c>
      <c r="AY308" s="158" t="s">
        <v>151</v>
      </c>
    </row>
    <row r="309" spans="2:51" s="6" customFormat="1" ht="18.75" customHeight="1">
      <c r="B309" s="152"/>
      <c r="C309" s="153"/>
      <c r="D309" s="153"/>
      <c r="E309" s="153"/>
      <c r="F309" s="243" t="s">
        <v>361</v>
      </c>
      <c r="G309" s="244"/>
      <c r="H309" s="244"/>
      <c r="I309" s="244"/>
      <c r="J309" s="153"/>
      <c r="K309" s="154">
        <v>-33.22</v>
      </c>
      <c r="L309" s="153"/>
      <c r="M309" s="153"/>
      <c r="N309" s="153"/>
      <c r="O309" s="153"/>
      <c r="P309" s="153"/>
      <c r="Q309" s="153"/>
      <c r="R309" s="155"/>
      <c r="T309" s="156"/>
      <c r="U309" s="153"/>
      <c r="V309" s="153"/>
      <c r="W309" s="153"/>
      <c r="X309" s="153"/>
      <c r="Y309" s="153"/>
      <c r="Z309" s="153"/>
      <c r="AA309" s="157"/>
      <c r="AT309" s="158" t="s">
        <v>160</v>
      </c>
      <c r="AU309" s="158" t="s">
        <v>97</v>
      </c>
      <c r="AV309" s="158" t="s">
        <v>97</v>
      </c>
      <c r="AW309" s="158" t="s">
        <v>106</v>
      </c>
      <c r="AX309" s="158" t="s">
        <v>80</v>
      </c>
      <c r="AY309" s="158" t="s">
        <v>151</v>
      </c>
    </row>
    <row r="310" spans="2:51" s="6" customFormat="1" ht="18.75" customHeight="1">
      <c r="B310" s="171"/>
      <c r="C310" s="172"/>
      <c r="D310" s="172"/>
      <c r="E310" s="172"/>
      <c r="F310" s="249" t="s">
        <v>303</v>
      </c>
      <c r="G310" s="250"/>
      <c r="H310" s="250"/>
      <c r="I310" s="250"/>
      <c r="J310" s="172"/>
      <c r="K310" s="173">
        <v>67.689</v>
      </c>
      <c r="L310" s="172"/>
      <c r="M310" s="172"/>
      <c r="N310" s="172"/>
      <c r="O310" s="172"/>
      <c r="P310" s="172"/>
      <c r="Q310" s="172"/>
      <c r="R310" s="174"/>
      <c r="T310" s="175"/>
      <c r="U310" s="172"/>
      <c r="V310" s="172"/>
      <c r="W310" s="172"/>
      <c r="X310" s="172"/>
      <c r="Y310" s="172"/>
      <c r="Z310" s="172"/>
      <c r="AA310" s="176"/>
      <c r="AT310" s="177" t="s">
        <v>160</v>
      </c>
      <c r="AU310" s="177" t="s">
        <v>97</v>
      </c>
      <c r="AV310" s="177" t="s">
        <v>304</v>
      </c>
      <c r="AW310" s="177" t="s">
        <v>106</v>
      </c>
      <c r="AX310" s="177" t="s">
        <v>80</v>
      </c>
      <c r="AY310" s="177" t="s">
        <v>151</v>
      </c>
    </row>
    <row r="311" spans="2:51" s="6" customFormat="1" ht="32.25" customHeight="1">
      <c r="B311" s="152"/>
      <c r="C311" s="153"/>
      <c r="D311" s="153"/>
      <c r="E311" s="153"/>
      <c r="F311" s="243" t="s">
        <v>362</v>
      </c>
      <c r="G311" s="244"/>
      <c r="H311" s="244"/>
      <c r="I311" s="244"/>
      <c r="J311" s="153"/>
      <c r="K311" s="154">
        <v>101.1</v>
      </c>
      <c r="L311" s="153"/>
      <c r="M311" s="153"/>
      <c r="N311" s="153"/>
      <c r="O311" s="153"/>
      <c r="P311" s="153"/>
      <c r="Q311" s="153"/>
      <c r="R311" s="155"/>
      <c r="T311" s="156"/>
      <c r="U311" s="153"/>
      <c r="V311" s="153"/>
      <c r="W311" s="153"/>
      <c r="X311" s="153"/>
      <c r="Y311" s="153"/>
      <c r="Z311" s="153"/>
      <c r="AA311" s="157"/>
      <c r="AT311" s="158" t="s">
        <v>160</v>
      </c>
      <c r="AU311" s="158" t="s">
        <v>97</v>
      </c>
      <c r="AV311" s="158" t="s">
        <v>97</v>
      </c>
      <c r="AW311" s="158" t="s">
        <v>106</v>
      </c>
      <c r="AX311" s="158" t="s">
        <v>80</v>
      </c>
      <c r="AY311" s="158" t="s">
        <v>151</v>
      </c>
    </row>
    <row r="312" spans="2:51" s="6" customFormat="1" ht="18.75" customHeight="1">
      <c r="B312" s="171"/>
      <c r="C312" s="172"/>
      <c r="D312" s="172"/>
      <c r="E312" s="172"/>
      <c r="F312" s="249" t="s">
        <v>303</v>
      </c>
      <c r="G312" s="250"/>
      <c r="H312" s="250"/>
      <c r="I312" s="250"/>
      <c r="J312" s="172"/>
      <c r="K312" s="173">
        <v>101.1</v>
      </c>
      <c r="L312" s="172"/>
      <c r="M312" s="172"/>
      <c r="N312" s="172"/>
      <c r="O312" s="172"/>
      <c r="P312" s="172"/>
      <c r="Q312" s="172"/>
      <c r="R312" s="174"/>
      <c r="T312" s="175"/>
      <c r="U312" s="172"/>
      <c r="V312" s="172"/>
      <c r="W312" s="172"/>
      <c r="X312" s="172"/>
      <c r="Y312" s="172"/>
      <c r="Z312" s="172"/>
      <c r="AA312" s="176"/>
      <c r="AT312" s="177" t="s">
        <v>160</v>
      </c>
      <c r="AU312" s="177" t="s">
        <v>97</v>
      </c>
      <c r="AV312" s="177" t="s">
        <v>304</v>
      </c>
      <c r="AW312" s="177" t="s">
        <v>106</v>
      </c>
      <c r="AX312" s="177" t="s">
        <v>80</v>
      </c>
      <c r="AY312" s="177" t="s">
        <v>151</v>
      </c>
    </row>
    <row r="313" spans="2:51" s="6" customFormat="1" ht="18.75" customHeight="1">
      <c r="B313" s="159"/>
      <c r="C313" s="160"/>
      <c r="D313" s="160"/>
      <c r="E313" s="160"/>
      <c r="F313" s="251" t="s">
        <v>170</v>
      </c>
      <c r="G313" s="252"/>
      <c r="H313" s="252"/>
      <c r="I313" s="252"/>
      <c r="J313" s="160"/>
      <c r="K313" s="161">
        <v>168.789</v>
      </c>
      <c r="L313" s="160"/>
      <c r="M313" s="160"/>
      <c r="N313" s="160"/>
      <c r="O313" s="160"/>
      <c r="P313" s="160"/>
      <c r="Q313" s="160"/>
      <c r="R313" s="162"/>
      <c r="T313" s="163"/>
      <c r="U313" s="160"/>
      <c r="V313" s="160"/>
      <c r="W313" s="160"/>
      <c r="X313" s="160"/>
      <c r="Y313" s="160"/>
      <c r="Z313" s="160"/>
      <c r="AA313" s="164"/>
      <c r="AT313" s="165" t="s">
        <v>160</v>
      </c>
      <c r="AU313" s="165" t="s">
        <v>97</v>
      </c>
      <c r="AV313" s="165" t="s">
        <v>157</v>
      </c>
      <c r="AW313" s="165" t="s">
        <v>106</v>
      </c>
      <c r="AX313" s="165" t="s">
        <v>22</v>
      </c>
      <c r="AY313" s="165" t="s">
        <v>151</v>
      </c>
    </row>
    <row r="314" spans="2:65" s="6" customFormat="1" ht="27" customHeight="1">
      <c r="B314" s="23"/>
      <c r="C314" s="139" t="s">
        <v>367</v>
      </c>
      <c r="D314" s="139" t="s">
        <v>153</v>
      </c>
      <c r="E314" s="140" t="s">
        <v>368</v>
      </c>
      <c r="F314" s="240" t="s">
        <v>369</v>
      </c>
      <c r="G314" s="237"/>
      <c r="H314" s="237"/>
      <c r="I314" s="237"/>
      <c r="J314" s="141" t="s">
        <v>156</v>
      </c>
      <c r="K314" s="142">
        <v>227.066</v>
      </c>
      <c r="L314" s="236">
        <v>0</v>
      </c>
      <c r="M314" s="237"/>
      <c r="N314" s="238">
        <f>ROUND($L$314*$K$314,2)</f>
        <v>0</v>
      </c>
      <c r="O314" s="237"/>
      <c r="P314" s="237"/>
      <c r="Q314" s="237"/>
      <c r="R314" s="25"/>
      <c r="T314" s="143"/>
      <c r="U314" s="31" t="s">
        <v>45</v>
      </c>
      <c r="V314" s="24"/>
      <c r="W314" s="144">
        <f>$V$314*$K$314</f>
        <v>0</v>
      </c>
      <c r="X314" s="144">
        <v>0</v>
      </c>
      <c r="Y314" s="144">
        <f>$X$314*$K$314</f>
        <v>0</v>
      </c>
      <c r="Z314" s="144">
        <v>0</v>
      </c>
      <c r="AA314" s="145">
        <f>$Z$314*$K$314</f>
        <v>0</v>
      </c>
      <c r="AR314" s="6" t="s">
        <v>191</v>
      </c>
      <c r="AT314" s="6" t="s">
        <v>153</v>
      </c>
      <c r="AU314" s="6" t="s">
        <v>97</v>
      </c>
      <c r="AY314" s="6" t="s">
        <v>151</v>
      </c>
      <c r="BE314" s="89">
        <f>IF($U$314="základní",$N$314,0)</f>
        <v>0</v>
      </c>
      <c r="BF314" s="89">
        <f>IF($U$314="snížená",$N$314,0)</f>
        <v>0</v>
      </c>
      <c r="BG314" s="89">
        <f>IF($U$314="zákl. přenesená",$N$314,0)</f>
        <v>0</v>
      </c>
      <c r="BH314" s="89">
        <f>IF($U$314="sníž. přenesená",$N$314,0)</f>
        <v>0</v>
      </c>
      <c r="BI314" s="89">
        <f>IF($U$314="nulová",$N$314,0)</f>
        <v>0</v>
      </c>
      <c r="BJ314" s="6" t="s">
        <v>22</v>
      </c>
      <c r="BK314" s="89">
        <f>ROUND($L$314*$K$314,2)</f>
        <v>0</v>
      </c>
      <c r="BL314" s="6" t="s">
        <v>191</v>
      </c>
      <c r="BM314" s="6" t="s">
        <v>370</v>
      </c>
    </row>
    <row r="315" spans="2:51" s="6" customFormat="1" ht="32.25" customHeight="1">
      <c r="B315" s="146"/>
      <c r="C315" s="147"/>
      <c r="D315" s="147"/>
      <c r="E315" s="147"/>
      <c r="F315" s="241" t="s">
        <v>351</v>
      </c>
      <c r="G315" s="242"/>
      <c r="H315" s="242"/>
      <c r="I315" s="242"/>
      <c r="J315" s="147"/>
      <c r="K315" s="147"/>
      <c r="L315" s="147"/>
      <c r="M315" s="147"/>
      <c r="N315" s="147"/>
      <c r="O315" s="147"/>
      <c r="P315" s="147"/>
      <c r="Q315" s="147"/>
      <c r="R315" s="148"/>
      <c r="T315" s="149"/>
      <c r="U315" s="147"/>
      <c r="V315" s="147"/>
      <c r="W315" s="147"/>
      <c r="X315" s="147"/>
      <c r="Y315" s="147"/>
      <c r="Z315" s="147"/>
      <c r="AA315" s="150"/>
      <c r="AT315" s="151" t="s">
        <v>160</v>
      </c>
      <c r="AU315" s="151" t="s">
        <v>97</v>
      </c>
      <c r="AV315" s="151" t="s">
        <v>22</v>
      </c>
      <c r="AW315" s="151" t="s">
        <v>106</v>
      </c>
      <c r="AX315" s="151" t="s">
        <v>80</v>
      </c>
      <c r="AY315" s="151" t="s">
        <v>151</v>
      </c>
    </row>
    <row r="316" spans="2:51" s="6" customFormat="1" ht="18.75" customHeight="1">
      <c r="B316" s="152"/>
      <c r="C316" s="153"/>
      <c r="D316" s="153"/>
      <c r="E316" s="153"/>
      <c r="F316" s="243" t="s">
        <v>339</v>
      </c>
      <c r="G316" s="244"/>
      <c r="H316" s="244"/>
      <c r="I316" s="244"/>
      <c r="J316" s="153"/>
      <c r="K316" s="154">
        <v>10.138</v>
      </c>
      <c r="L316" s="153"/>
      <c r="M316" s="153"/>
      <c r="N316" s="153"/>
      <c r="O316" s="153"/>
      <c r="P316" s="153"/>
      <c r="Q316" s="153"/>
      <c r="R316" s="155"/>
      <c r="T316" s="156"/>
      <c r="U316" s="153"/>
      <c r="V316" s="153"/>
      <c r="W316" s="153"/>
      <c r="X316" s="153"/>
      <c r="Y316" s="153"/>
      <c r="Z316" s="153"/>
      <c r="AA316" s="157"/>
      <c r="AT316" s="158" t="s">
        <v>160</v>
      </c>
      <c r="AU316" s="158" t="s">
        <v>97</v>
      </c>
      <c r="AV316" s="158" t="s">
        <v>97</v>
      </c>
      <c r="AW316" s="158" t="s">
        <v>106</v>
      </c>
      <c r="AX316" s="158" t="s">
        <v>80</v>
      </c>
      <c r="AY316" s="158" t="s">
        <v>151</v>
      </c>
    </row>
    <row r="317" spans="2:51" s="6" customFormat="1" ht="18.75" customHeight="1">
      <c r="B317" s="152"/>
      <c r="C317" s="153"/>
      <c r="D317" s="153"/>
      <c r="E317" s="153"/>
      <c r="F317" s="243" t="s">
        <v>352</v>
      </c>
      <c r="G317" s="244"/>
      <c r="H317" s="244"/>
      <c r="I317" s="244"/>
      <c r="J317" s="153"/>
      <c r="K317" s="154">
        <v>-1.44</v>
      </c>
      <c r="L317" s="153"/>
      <c r="M317" s="153"/>
      <c r="N317" s="153"/>
      <c r="O317" s="153"/>
      <c r="P317" s="153"/>
      <c r="Q317" s="153"/>
      <c r="R317" s="155"/>
      <c r="T317" s="156"/>
      <c r="U317" s="153"/>
      <c r="V317" s="153"/>
      <c r="W317" s="153"/>
      <c r="X317" s="153"/>
      <c r="Y317" s="153"/>
      <c r="Z317" s="153"/>
      <c r="AA317" s="157"/>
      <c r="AT317" s="158" t="s">
        <v>160</v>
      </c>
      <c r="AU317" s="158" t="s">
        <v>97</v>
      </c>
      <c r="AV317" s="158" t="s">
        <v>97</v>
      </c>
      <c r="AW317" s="158" t="s">
        <v>106</v>
      </c>
      <c r="AX317" s="158" t="s">
        <v>80</v>
      </c>
      <c r="AY317" s="158" t="s">
        <v>151</v>
      </c>
    </row>
    <row r="318" spans="2:51" s="6" customFormat="1" ht="18.75" customHeight="1">
      <c r="B318" s="152"/>
      <c r="C318" s="153"/>
      <c r="D318" s="153"/>
      <c r="E318" s="153"/>
      <c r="F318" s="243" t="s">
        <v>341</v>
      </c>
      <c r="G318" s="244"/>
      <c r="H318" s="244"/>
      <c r="I318" s="244"/>
      <c r="J318" s="153"/>
      <c r="K318" s="154">
        <v>19.778</v>
      </c>
      <c r="L318" s="153"/>
      <c r="M318" s="153"/>
      <c r="N318" s="153"/>
      <c r="O318" s="153"/>
      <c r="P318" s="153"/>
      <c r="Q318" s="153"/>
      <c r="R318" s="155"/>
      <c r="T318" s="156"/>
      <c r="U318" s="153"/>
      <c r="V318" s="153"/>
      <c r="W318" s="153"/>
      <c r="X318" s="153"/>
      <c r="Y318" s="153"/>
      <c r="Z318" s="153"/>
      <c r="AA318" s="157"/>
      <c r="AT318" s="158" t="s">
        <v>160</v>
      </c>
      <c r="AU318" s="158" t="s">
        <v>97</v>
      </c>
      <c r="AV318" s="158" t="s">
        <v>97</v>
      </c>
      <c r="AW318" s="158" t="s">
        <v>106</v>
      </c>
      <c r="AX318" s="158" t="s">
        <v>80</v>
      </c>
      <c r="AY318" s="158" t="s">
        <v>151</v>
      </c>
    </row>
    <row r="319" spans="2:51" s="6" customFormat="1" ht="18.75" customHeight="1">
      <c r="B319" s="152"/>
      <c r="C319" s="153"/>
      <c r="D319" s="153"/>
      <c r="E319" s="153"/>
      <c r="F319" s="243" t="s">
        <v>342</v>
      </c>
      <c r="G319" s="244"/>
      <c r="H319" s="244"/>
      <c r="I319" s="244"/>
      <c r="J319" s="153"/>
      <c r="K319" s="154">
        <v>-2.88</v>
      </c>
      <c r="L319" s="153"/>
      <c r="M319" s="153"/>
      <c r="N319" s="153"/>
      <c r="O319" s="153"/>
      <c r="P319" s="153"/>
      <c r="Q319" s="153"/>
      <c r="R319" s="155"/>
      <c r="T319" s="156"/>
      <c r="U319" s="153"/>
      <c r="V319" s="153"/>
      <c r="W319" s="153"/>
      <c r="X319" s="153"/>
      <c r="Y319" s="153"/>
      <c r="Z319" s="153"/>
      <c r="AA319" s="157"/>
      <c r="AT319" s="158" t="s">
        <v>160</v>
      </c>
      <c r="AU319" s="158" t="s">
        <v>97</v>
      </c>
      <c r="AV319" s="158" t="s">
        <v>97</v>
      </c>
      <c r="AW319" s="158" t="s">
        <v>106</v>
      </c>
      <c r="AX319" s="158" t="s">
        <v>80</v>
      </c>
      <c r="AY319" s="158" t="s">
        <v>151</v>
      </c>
    </row>
    <row r="320" spans="2:51" s="6" customFormat="1" ht="18.75" customHeight="1">
      <c r="B320" s="152"/>
      <c r="C320" s="153"/>
      <c r="D320" s="153"/>
      <c r="E320" s="153"/>
      <c r="F320" s="243" t="s">
        <v>343</v>
      </c>
      <c r="G320" s="244"/>
      <c r="H320" s="244"/>
      <c r="I320" s="244"/>
      <c r="J320" s="153"/>
      <c r="K320" s="154">
        <v>2.333</v>
      </c>
      <c r="L320" s="153"/>
      <c r="M320" s="153"/>
      <c r="N320" s="153"/>
      <c r="O320" s="153"/>
      <c r="P320" s="153"/>
      <c r="Q320" s="153"/>
      <c r="R320" s="155"/>
      <c r="T320" s="156"/>
      <c r="U320" s="153"/>
      <c r="V320" s="153"/>
      <c r="W320" s="153"/>
      <c r="X320" s="153"/>
      <c r="Y320" s="153"/>
      <c r="Z320" s="153"/>
      <c r="AA320" s="157"/>
      <c r="AT320" s="158" t="s">
        <v>160</v>
      </c>
      <c r="AU320" s="158" t="s">
        <v>97</v>
      </c>
      <c r="AV320" s="158" t="s">
        <v>97</v>
      </c>
      <c r="AW320" s="158" t="s">
        <v>106</v>
      </c>
      <c r="AX320" s="158" t="s">
        <v>80</v>
      </c>
      <c r="AY320" s="158" t="s">
        <v>151</v>
      </c>
    </row>
    <row r="321" spans="2:51" s="6" customFormat="1" ht="32.25" customHeight="1">
      <c r="B321" s="152"/>
      <c r="C321" s="153"/>
      <c r="D321" s="153"/>
      <c r="E321" s="153"/>
      <c r="F321" s="243" t="s">
        <v>344</v>
      </c>
      <c r="G321" s="244"/>
      <c r="H321" s="244"/>
      <c r="I321" s="244"/>
      <c r="J321" s="153"/>
      <c r="K321" s="154">
        <v>10.57</v>
      </c>
      <c r="L321" s="153"/>
      <c r="M321" s="153"/>
      <c r="N321" s="153"/>
      <c r="O321" s="153"/>
      <c r="P321" s="153"/>
      <c r="Q321" s="153"/>
      <c r="R321" s="155"/>
      <c r="T321" s="156"/>
      <c r="U321" s="153"/>
      <c r="V321" s="153"/>
      <c r="W321" s="153"/>
      <c r="X321" s="153"/>
      <c r="Y321" s="153"/>
      <c r="Z321" s="153"/>
      <c r="AA321" s="157"/>
      <c r="AT321" s="158" t="s">
        <v>160</v>
      </c>
      <c r="AU321" s="158" t="s">
        <v>97</v>
      </c>
      <c r="AV321" s="158" t="s">
        <v>97</v>
      </c>
      <c r="AW321" s="158" t="s">
        <v>106</v>
      </c>
      <c r="AX321" s="158" t="s">
        <v>80</v>
      </c>
      <c r="AY321" s="158" t="s">
        <v>151</v>
      </c>
    </row>
    <row r="322" spans="2:51" s="6" customFormat="1" ht="18.75" customHeight="1">
      <c r="B322" s="152"/>
      <c r="C322" s="153"/>
      <c r="D322" s="153"/>
      <c r="E322" s="153"/>
      <c r="F322" s="243" t="s">
        <v>345</v>
      </c>
      <c r="G322" s="244"/>
      <c r="H322" s="244"/>
      <c r="I322" s="244"/>
      <c r="J322" s="153"/>
      <c r="K322" s="154">
        <v>19.778</v>
      </c>
      <c r="L322" s="153"/>
      <c r="M322" s="153"/>
      <c r="N322" s="153"/>
      <c r="O322" s="153"/>
      <c r="P322" s="153"/>
      <c r="Q322" s="153"/>
      <c r="R322" s="155"/>
      <c r="T322" s="156"/>
      <c r="U322" s="153"/>
      <c r="V322" s="153"/>
      <c r="W322" s="153"/>
      <c r="X322" s="153"/>
      <c r="Y322" s="153"/>
      <c r="Z322" s="153"/>
      <c r="AA322" s="157"/>
      <c r="AT322" s="158" t="s">
        <v>160</v>
      </c>
      <c r="AU322" s="158" t="s">
        <v>97</v>
      </c>
      <c r="AV322" s="158" t="s">
        <v>97</v>
      </c>
      <c r="AW322" s="158" t="s">
        <v>106</v>
      </c>
      <c r="AX322" s="158" t="s">
        <v>80</v>
      </c>
      <c r="AY322" s="158" t="s">
        <v>151</v>
      </c>
    </row>
    <row r="323" spans="2:51" s="6" customFormat="1" ht="18.75" customHeight="1">
      <c r="B323" s="152"/>
      <c r="C323" s="153"/>
      <c r="D323" s="153"/>
      <c r="E323" s="153"/>
      <c r="F323" s="243" t="s">
        <v>346</v>
      </c>
      <c r="G323" s="244"/>
      <c r="H323" s="244"/>
      <c r="I323" s="244"/>
      <c r="J323" s="153"/>
      <c r="K323" s="154">
        <v>0</v>
      </c>
      <c r="L323" s="153"/>
      <c r="M323" s="153"/>
      <c r="N323" s="153"/>
      <c r="O323" s="153"/>
      <c r="P323" s="153"/>
      <c r="Q323" s="153"/>
      <c r="R323" s="155"/>
      <c r="T323" s="156"/>
      <c r="U323" s="153"/>
      <c r="V323" s="153"/>
      <c r="W323" s="153"/>
      <c r="X323" s="153"/>
      <c r="Y323" s="153"/>
      <c r="Z323" s="153"/>
      <c r="AA323" s="157"/>
      <c r="AT323" s="158" t="s">
        <v>160</v>
      </c>
      <c r="AU323" s="158" t="s">
        <v>97</v>
      </c>
      <c r="AV323" s="158" t="s">
        <v>97</v>
      </c>
      <c r="AW323" s="158" t="s">
        <v>106</v>
      </c>
      <c r="AX323" s="158" t="s">
        <v>80</v>
      </c>
      <c r="AY323" s="158" t="s">
        <v>151</v>
      </c>
    </row>
    <row r="324" spans="2:51" s="6" customFormat="1" ht="18.75" customHeight="1">
      <c r="B324" s="171"/>
      <c r="C324" s="172"/>
      <c r="D324" s="172"/>
      <c r="E324" s="172"/>
      <c r="F324" s="249" t="s">
        <v>303</v>
      </c>
      <c r="G324" s="250"/>
      <c r="H324" s="250"/>
      <c r="I324" s="250"/>
      <c r="J324" s="172"/>
      <c r="K324" s="173">
        <v>58.277</v>
      </c>
      <c r="L324" s="172"/>
      <c r="M324" s="172"/>
      <c r="N324" s="172"/>
      <c r="O324" s="172"/>
      <c r="P324" s="172"/>
      <c r="Q324" s="172"/>
      <c r="R324" s="174"/>
      <c r="T324" s="175"/>
      <c r="U324" s="172"/>
      <c r="V324" s="172"/>
      <c r="W324" s="172"/>
      <c r="X324" s="172"/>
      <c r="Y324" s="172"/>
      <c r="Z324" s="172"/>
      <c r="AA324" s="176"/>
      <c r="AT324" s="177" t="s">
        <v>160</v>
      </c>
      <c r="AU324" s="177" t="s">
        <v>97</v>
      </c>
      <c r="AV324" s="177" t="s">
        <v>304</v>
      </c>
      <c r="AW324" s="177" t="s">
        <v>106</v>
      </c>
      <c r="AX324" s="177" t="s">
        <v>80</v>
      </c>
      <c r="AY324" s="177" t="s">
        <v>151</v>
      </c>
    </row>
    <row r="325" spans="2:51" s="6" customFormat="1" ht="32.25" customHeight="1">
      <c r="B325" s="146"/>
      <c r="C325" s="147"/>
      <c r="D325" s="147"/>
      <c r="E325" s="147"/>
      <c r="F325" s="241" t="s">
        <v>353</v>
      </c>
      <c r="G325" s="242"/>
      <c r="H325" s="242"/>
      <c r="I325" s="242"/>
      <c r="J325" s="147"/>
      <c r="K325" s="147"/>
      <c r="L325" s="147"/>
      <c r="M325" s="147"/>
      <c r="N325" s="147"/>
      <c r="O325" s="147"/>
      <c r="P325" s="147"/>
      <c r="Q325" s="147"/>
      <c r="R325" s="148"/>
      <c r="T325" s="149"/>
      <c r="U325" s="147"/>
      <c r="V325" s="147"/>
      <c r="W325" s="147"/>
      <c r="X325" s="147"/>
      <c r="Y325" s="147"/>
      <c r="Z325" s="147"/>
      <c r="AA325" s="150"/>
      <c r="AT325" s="151" t="s">
        <v>160</v>
      </c>
      <c r="AU325" s="151" t="s">
        <v>97</v>
      </c>
      <c r="AV325" s="151" t="s">
        <v>22</v>
      </c>
      <c r="AW325" s="151" t="s">
        <v>106</v>
      </c>
      <c r="AX325" s="151" t="s">
        <v>80</v>
      </c>
      <c r="AY325" s="151" t="s">
        <v>151</v>
      </c>
    </row>
    <row r="326" spans="2:51" s="6" customFormat="1" ht="18.75" customHeight="1">
      <c r="B326" s="152"/>
      <c r="C326" s="153"/>
      <c r="D326" s="153"/>
      <c r="E326" s="153"/>
      <c r="F326" s="243" t="s">
        <v>354</v>
      </c>
      <c r="G326" s="244"/>
      <c r="H326" s="244"/>
      <c r="I326" s="244"/>
      <c r="J326" s="153"/>
      <c r="K326" s="154">
        <v>16.614</v>
      </c>
      <c r="L326" s="153"/>
      <c r="M326" s="153"/>
      <c r="N326" s="153"/>
      <c r="O326" s="153"/>
      <c r="P326" s="153"/>
      <c r="Q326" s="153"/>
      <c r="R326" s="155"/>
      <c r="T326" s="156"/>
      <c r="U326" s="153"/>
      <c r="V326" s="153"/>
      <c r="W326" s="153"/>
      <c r="X326" s="153"/>
      <c r="Y326" s="153"/>
      <c r="Z326" s="153"/>
      <c r="AA326" s="157"/>
      <c r="AT326" s="158" t="s">
        <v>160</v>
      </c>
      <c r="AU326" s="158" t="s">
        <v>97</v>
      </c>
      <c r="AV326" s="158" t="s">
        <v>97</v>
      </c>
      <c r="AW326" s="158" t="s">
        <v>106</v>
      </c>
      <c r="AX326" s="158" t="s">
        <v>80</v>
      </c>
      <c r="AY326" s="158" t="s">
        <v>151</v>
      </c>
    </row>
    <row r="327" spans="2:51" s="6" customFormat="1" ht="18.75" customHeight="1">
      <c r="B327" s="152"/>
      <c r="C327" s="153"/>
      <c r="D327" s="153"/>
      <c r="E327" s="153"/>
      <c r="F327" s="243" t="s">
        <v>355</v>
      </c>
      <c r="G327" s="244"/>
      <c r="H327" s="244"/>
      <c r="I327" s="244"/>
      <c r="J327" s="153"/>
      <c r="K327" s="154">
        <v>-0.56</v>
      </c>
      <c r="L327" s="153"/>
      <c r="M327" s="153"/>
      <c r="N327" s="153"/>
      <c r="O327" s="153"/>
      <c r="P327" s="153"/>
      <c r="Q327" s="153"/>
      <c r="R327" s="155"/>
      <c r="T327" s="156"/>
      <c r="U327" s="153"/>
      <c r="V327" s="153"/>
      <c r="W327" s="153"/>
      <c r="X327" s="153"/>
      <c r="Y327" s="153"/>
      <c r="Z327" s="153"/>
      <c r="AA327" s="157"/>
      <c r="AT327" s="158" t="s">
        <v>160</v>
      </c>
      <c r="AU327" s="158" t="s">
        <v>97</v>
      </c>
      <c r="AV327" s="158" t="s">
        <v>97</v>
      </c>
      <c r="AW327" s="158" t="s">
        <v>106</v>
      </c>
      <c r="AX327" s="158" t="s">
        <v>80</v>
      </c>
      <c r="AY327" s="158" t="s">
        <v>151</v>
      </c>
    </row>
    <row r="328" spans="2:51" s="6" customFormat="1" ht="18.75" customHeight="1">
      <c r="B328" s="152"/>
      <c r="C328" s="153"/>
      <c r="D328" s="153"/>
      <c r="E328" s="153"/>
      <c r="F328" s="243" t="s">
        <v>356</v>
      </c>
      <c r="G328" s="244"/>
      <c r="H328" s="244"/>
      <c r="I328" s="244"/>
      <c r="J328" s="153"/>
      <c r="K328" s="154">
        <v>32.415</v>
      </c>
      <c r="L328" s="153"/>
      <c r="M328" s="153"/>
      <c r="N328" s="153"/>
      <c r="O328" s="153"/>
      <c r="P328" s="153"/>
      <c r="Q328" s="153"/>
      <c r="R328" s="155"/>
      <c r="T328" s="156"/>
      <c r="U328" s="153"/>
      <c r="V328" s="153"/>
      <c r="W328" s="153"/>
      <c r="X328" s="153"/>
      <c r="Y328" s="153"/>
      <c r="Z328" s="153"/>
      <c r="AA328" s="157"/>
      <c r="AT328" s="158" t="s">
        <v>160</v>
      </c>
      <c r="AU328" s="158" t="s">
        <v>97</v>
      </c>
      <c r="AV328" s="158" t="s">
        <v>97</v>
      </c>
      <c r="AW328" s="158" t="s">
        <v>106</v>
      </c>
      <c r="AX328" s="158" t="s">
        <v>80</v>
      </c>
      <c r="AY328" s="158" t="s">
        <v>151</v>
      </c>
    </row>
    <row r="329" spans="2:51" s="6" customFormat="1" ht="18.75" customHeight="1">
      <c r="B329" s="152"/>
      <c r="C329" s="153"/>
      <c r="D329" s="153"/>
      <c r="E329" s="153"/>
      <c r="F329" s="243" t="s">
        <v>357</v>
      </c>
      <c r="G329" s="244"/>
      <c r="H329" s="244"/>
      <c r="I329" s="244"/>
      <c r="J329" s="153"/>
      <c r="K329" s="154">
        <v>-1.12</v>
      </c>
      <c r="L329" s="153"/>
      <c r="M329" s="153"/>
      <c r="N329" s="153"/>
      <c r="O329" s="153"/>
      <c r="P329" s="153"/>
      <c r="Q329" s="153"/>
      <c r="R329" s="155"/>
      <c r="T329" s="156"/>
      <c r="U329" s="153"/>
      <c r="V329" s="153"/>
      <c r="W329" s="153"/>
      <c r="X329" s="153"/>
      <c r="Y329" s="153"/>
      <c r="Z329" s="153"/>
      <c r="AA329" s="157"/>
      <c r="AT329" s="158" t="s">
        <v>160</v>
      </c>
      <c r="AU329" s="158" t="s">
        <v>97</v>
      </c>
      <c r="AV329" s="158" t="s">
        <v>97</v>
      </c>
      <c r="AW329" s="158" t="s">
        <v>106</v>
      </c>
      <c r="AX329" s="158" t="s">
        <v>80</v>
      </c>
      <c r="AY329" s="158" t="s">
        <v>151</v>
      </c>
    </row>
    <row r="330" spans="2:51" s="6" customFormat="1" ht="18.75" customHeight="1">
      <c r="B330" s="152"/>
      <c r="C330" s="153"/>
      <c r="D330" s="153"/>
      <c r="E330" s="153"/>
      <c r="F330" s="243" t="s">
        <v>358</v>
      </c>
      <c r="G330" s="244"/>
      <c r="H330" s="244"/>
      <c r="I330" s="244"/>
      <c r="J330" s="153"/>
      <c r="K330" s="154">
        <v>3.823</v>
      </c>
      <c r="L330" s="153"/>
      <c r="M330" s="153"/>
      <c r="N330" s="153"/>
      <c r="O330" s="153"/>
      <c r="P330" s="153"/>
      <c r="Q330" s="153"/>
      <c r="R330" s="155"/>
      <c r="T330" s="156"/>
      <c r="U330" s="153"/>
      <c r="V330" s="153"/>
      <c r="W330" s="153"/>
      <c r="X330" s="153"/>
      <c r="Y330" s="153"/>
      <c r="Z330" s="153"/>
      <c r="AA330" s="157"/>
      <c r="AT330" s="158" t="s">
        <v>160</v>
      </c>
      <c r="AU330" s="158" t="s">
        <v>97</v>
      </c>
      <c r="AV330" s="158" t="s">
        <v>97</v>
      </c>
      <c r="AW330" s="158" t="s">
        <v>106</v>
      </c>
      <c r="AX330" s="158" t="s">
        <v>80</v>
      </c>
      <c r="AY330" s="158" t="s">
        <v>151</v>
      </c>
    </row>
    <row r="331" spans="2:51" s="6" customFormat="1" ht="32.25" customHeight="1">
      <c r="B331" s="152"/>
      <c r="C331" s="153"/>
      <c r="D331" s="153"/>
      <c r="E331" s="153"/>
      <c r="F331" s="243" t="s">
        <v>359</v>
      </c>
      <c r="G331" s="244"/>
      <c r="H331" s="244"/>
      <c r="I331" s="244"/>
      <c r="J331" s="153"/>
      <c r="K331" s="154">
        <v>17.322</v>
      </c>
      <c r="L331" s="153"/>
      <c r="M331" s="153"/>
      <c r="N331" s="153"/>
      <c r="O331" s="153"/>
      <c r="P331" s="153"/>
      <c r="Q331" s="153"/>
      <c r="R331" s="155"/>
      <c r="T331" s="156"/>
      <c r="U331" s="153"/>
      <c r="V331" s="153"/>
      <c r="W331" s="153"/>
      <c r="X331" s="153"/>
      <c r="Y331" s="153"/>
      <c r="Z331" s="153"/>
      <c r="AA331" s="157"/>
      <c r="AT331" s="158" t="s">
        <v>160</v>
      </c>
      <c r="AU331" s="158" t="s">
        <v>97</v>
      </c>
      <c r="AV331" s="158" t="s">
        <v>97</v>
      </c>
      <c r="AW331" s="158" t="s">
        <v>106</v>
      </c>
      <c r="AX331" s="158" t="s">
        <v>80</v>
      </c>
      <c r="AY331" s="158" t="s">
        <v>151</v>
      </c>
    </row>
    <row r="332" spans="2:51" s="6" customFormat="1" ht="18.75" customHeight="1">
      <c r="B332" s="152"/>
      <c r="C332" s="153"/>
      <c r="D332" s="153"/>
      <c r="E332" s="153"/>
      <c r="F332" s="243" t="s">
        <v>360</v>
      </c>
      <c r="G332" s="244"/>
      <c r="H332" s="244"/>
      <c r="I332" s="244"/>
      <c r="J332" s="153"/>
      <c r="K332" s="154">
        <v>32.415</v>
      </c>
      <c r="L332" s="153"/>
      <c r="M332" s="153"/>
      <c r="N332" s="153"/>
      <c r="O332" s="153"/>
      <c r="P332" s="153"/>
      <c r="Q332" s="153"/>
      <c r="R332" s="155"/>
      <c r="T332" s="156"/>
      <c r="U332" s="153"/>
      <c r="V332" s="153"/>
      <c r="W332" s="153"/>
      <c r="X332" s="153"/>
      <c r="Y332" s="153"/>
      <c r="Z332" s="153"/>
      <c r="AA332" s="157"/>
      <c r="AT332" s="158" t="s">
        <v>160</v>
      </c>
      <c r="AU332" s="158" t="s">
        <v>97</v>
      </c>
      <c r="AV332" s="158" t="s">
        <v>97</v>
      </c>
      <c r="AW332" s="158" t="s">
        <v>106</v>
      </c>
      <c r="AX332" s="158" t="s">
        <v>80</v>
      </c>
      <c r="AY332" s="158" t="s">
        <v>151</v>
      </c>
    </row>
    <row r="333" spans="2:51" s="6" customFormat="1" ht="18.75" customHeight="1">
      <c r="B333" s="152"/>
      <c r="C333" s="153"/>
      <c r="D333" s="153"/>
      <c r="E333" s="153"/>
      <c r="F333" s="243" t="s">
        <v>361</v>
      </c>
      <c r="G333" s="244"/>
      <c r="H333" s="244"/>
      <c r="I333" s="244"/>
      <c r="J333" s="153"/>
      <c r="K333" s="154">
        <v>-33.22</v>
      </c>
      <c r="L333" s="153"/>
      <c r="M333" s="153"/>
      <c r="N333" s="153"/>
      <c r="O333" s="153"/>
      <c r="P333" s="153"/>
      <c r="Q333" s="153"/>
      <c r="R333" s="155"/>
      <c r="T333" s="156"/>
      <c r="U333" s="153"/>
      <c r="V333" s="153"/>
      <c r="W333" s="153"/>
      <c r="X333" s="153"/>
      <c r="Y333" s="153"/>
      <c r="Z333" s="153"/>
      <c r="AA333" s="157"/>
      <c r="AT333" s="158" t="s">
        <v>160</v>
      </c>
      <c r="AU333" s="158" t="s">
        <v>97</v>
      </c>
      <c r="AV333" s="158" t="s">
        <v>97</v>
      </c>
      <c r="AW333" s="158" t="s">
        <v>106</v>
      </c>
      <c r="AX333" s="158" t="s">
        <v>80</v>
      </c>
      <c r="AY333" s="158" t="s">
        <v>151</v>
      </c>
    </row>
    <row r="334" spans="2:51" s="6" customFormat="1" ht="18.75" customHeight="1">
      <c r="B334" s="171"/>
      <c r="C334" s="172"/>
      <c r="D334" s="172"/>
      <c r="E334" s="172"/>
      <c r="F334" s="249" t="s">
        <v>303</v>
      </c>
      <c r="G334" s="250"/>
      <c r="H334" s="250"/>
      <c r="I334" s="250"/>
      <c r="J334" s="172"/>
      <c r="K334" s="173">
        <v>67.689</v>
      </c>
      <c r="L334" s="172"/>
      <c r="M334" s="172"/>
      <c r="N334" s="172"/>
      <c r="O334" s="172"/>
      <c r="P334" s="172"/>
      <c r="Q334" s="172"/>
      <c r="R334" s="174"/>
      <c r="T334" s="175"/>
      <c r="U334" s="172"/>
      <c r="V334" s="172"/>
      <c r="W334" s="172"/>
      <c r="X334" s="172"/>
      <c r="Y334" s="172"/>
      <c r="Z334" s="172"/>
      <c r="AA334" s="176"/>
      <c r="AT334" s="177" t="s">
        <v>160</v>
      </c>
      <c r="AU334" s="177" t="s">
        <v>97</v>
      </c>
      <c r="AV334" s="177" t="s">
        <v>304</v>
      </c>
      <c r="AW334" s="177" t="s">
        <v>106</v>
      </c>
      <c r="AX334" s="177" t="s">
        <v>80</v>
      </c>
      <c r="AY334" s="177" t="s">
        <v>151</v>
      </c>
    </row>
    <row r="335" spans="2:51" s="6" customFormat="1" ht="32.25" customHeight="1">
      <c r="B335" s="152"/>
      <c r="C335" s="153"/>
      <c r="D335" s="153"/>
      <c r="E335" s="153"/>
      <c r="F335" s="243" t="s">
        <v>362</v>
      </c>
      <c r="G335" s="244"/>
      <c r="H335" s="244"/>
      <c r="I335" s="244"/>
      <c r="J335" s="153"/>
      <c r="K335" s="154">
        <v>101.1</v>
      </c>
      <c r="L335" s="153"/>
      <c r="M335" s="153"/>
      <c r="N335" s="153"/>
      <c r="O335" s="153"/>
      <c r="P335" s="153"/>
      <c r="Q335" s="153"/>
      <c r="R335" s="155"/>
      <c r="T335" s="156"/>
      <c r="U335" s="153"/>
      <c r="V335" s="153"/>
      <c r="W335" s="153"/>
      <c r="X335" s="153"/>
      <c r="Y335" s="153"/>
      <c r="Z335" s="153"/>
      <c r="AA335" s="157"/>
      <c r="AT335" s="158" t="s">
        <v>160</v>
      </c>
      <c r="AU335" s="158" t="s">
        <v>97</v>
      </c>
      <c r="AV335" s="158" t="s">
        <v>97</v>
      </c>
      <c r="AW335" s="158" t="s">
        <v>106</v>
      </c>
      <c r="AX335" s="158" t="s">
        <v>80</v>
      </c>
      <c r="AY335" s="158" t="s">
        <v>151</v>
      </c>
    </row>
    <row r="336" spans="2:51" s="6" customFormat="1" ht="18.75" customHeight="1">
      <c r="B336" s="171"/>
      <c r="C336" s="172"/>
      <c r="D336" s="172"/>
      <c r="E336" s="172"/>
      <c r="F336" s="249" t="s">
        <v>303</v>
      </c>
      <c r="G336" s="250"/>
      <c r="H336" s="250"/>
      <c r="I336" s="250"/>
      <c r="J336" s="172"/>
      <c r="K336" s="173">
        <v>101.1</v>
      </c>
      <c r="L336" s="172"/>
      <c r="M336" s="172"/>
      <c r="N336" s="172"/>
      <c r="O336" s="172"/>
      <c r="P336" s="172"/>
      <c r="Q336" s="172"/>
      <c r="R336" s="174"/>
      <c r="T336" s="175"/>
      <c r="U336" s="172"/>
      <c r="V336" s="172"/>
      <c r="W336" s="172"/>
      <c r="X336" s="172"/>
      <c r="Y336" s="172"/>
      <c r="Z336" s="172"/>
      <c r="AA336" s="176"/>
      <c r="AT336" s="177" t="s">
        <v>160</v>
      </c>
      <c r="AU336" s="177" t="s">
        <v>97</v>
      </c>
      <c r="AV336" s="177" t="s">
        <v>304</v>
      </c>
      <c r="AW336" s="177" t="s">
        <v>106</v>
      </c>
      <c r="AX336" s="177" t="s">
        <v>80</v>
      </c>
      <c r="AY336" s="177" t="s">
        <v>151</v>
      </c>
    </row>
    <row r="337" spans="2:51" s="6" customFormat="1" ht="18.75" customHeight="1">
      <c r="B337" s="159"/>
      <c r="C337" s="160"/>
      <c r="D337" s="160"/>
      <c r="E337" s="160"/>
      <c r="F337" s="251" t="s">
        <v>170</v>
      </c>
      <c r="G337" s="252"/>
      <c r="H337" s="252"/>
      <c r="I337" s="252"/>
      <c r="J337" s="160"/>
      <c r="K337" s="161">
        <v>227.066</v>
      </c>
      <c r="L337" s="160"/>
      <c r="M337" s="160"/>
      <c r="N337" s="160"/>
      <c r="O337" s="160"/>
      <c r="P337" s="160"/>
      <c r="Q337" s="160"/>
      <c r="R337" s="162"/>
      <c r="T337" s="163"/>
      <c r="U337" s="160"/>
      <c r="V337" s="160"/>
      <c r="W337" s="160"/>
      <c r="X337" s="160"/>
      <c r="Y337" s="160"/>
      <c r="Z337" s="160"/>
      <c r="AA337" s="164"/>
      <c r="AT337" s="165" t="s">
        <v>160</v>
      </c>
      <c r="AU337" s="165" t="s">
        <v>97</v>
      </c>
      <c r="AV337" s="165" t="s">
        <v>157</v>
      </c>
      <c r="AW337" s="165" t="s">
        <v>106</v>
      </c>
      <c r="AX337" s="165" t="s">
        <v>22</v>
      </c>
      <c r="AY337" s="165" t="s">
        <v>151</v>
      </c>
    </row>
    <row r="338" spans="2:65" s="6" customFormat="1" ht="39" customHeight="1">
      <c r="B338" s="23"/>
      <c r="C338" s="139" t="s">
        <v>371</v>
      </c>
      <c r="D338" s="139" t="s">
        <v>153</v>
      </c>
      <c r="E338" s="140" t="s">
        <v>372</v>
      </c>
      <c r="F338" s="240" t="s">
        <v>373</v>
      </c>
      <c r="G338" s="237"/>
      <c r="H338" s="237"/>
      <c r="I338" s="237"/>
      <c r="J338" s="141" t="s">
        <v>197</v>
      </c>
      <c r="K338" s="142">
        <v>30</v>
      </c>
      <c r="L338" s="236">
        <v>0</v>
      </c>
      <c r="M338" s="237"/>
      <c r="N338" s="238">
        <f>ROUND($L$338*$K$338,2)</f>
        <v>0</v>
      </c>
      <c r="O338" s="237"/>
      <c r="P338" s="237"/>
      <c r="Q338" s="237"/>
      <c r="R338" s="25"/>
      <c r="T338" s="143"/>
      <c r="U338" s="31" t="s">
        <v>45</v>
      </c>
      <c r="V338" s="24"/>
      <c r="W338" s="144">
        <f>$V$338*$K$338</f>
        <v>0</v>
      </c>
      <c r="X338" s="144">
        <v>0.0012</v>
      </c>
      <c r="Y338" s="144">
        <f>$X$338*$K$338</f>
        <v>0.036</v>
      </c>
      <c r="Z338" s="144">
        <v>0</v>
      </c>
      <c r="AA338" s="145">
        <f>$Z$338*$K$338</f>
        <v>0</v>
      </c>
      <c r="AR338" s="6" t="s">
        <v>191</v>
      </c>
      <c r="AT338" s="6" t="s">
        <v>153</v>
      </c>
      <c r="AU338" s="6" t="s">
        <v>97</v>
      </c>
      <c r="AY338" s="6" t="s">
        <v>151</v>
      </c>
      <c r="BE338" s="89">
        <f>IF($U$338="základní",$N$338,0)</f>
        <v>0</v>
      </c>
      <c r="BF338" s="89">
        <f>IF($U$338="snížená",$N$338,0)</f>
        <v>0</v>
      </c>
      <c r="BG338" s="89">
        <f>IF($U$338="zákl. přenesená",$N$338,0)</f>
        <v>0</v>
      </c>
      <c r="BH338" s="89">
        <f>IF($U$338="sníž. přenesená",$N$338,0)</f>
        <v>0</v>
      </c>
      <c r="BI338" s="89">
        <f>IF($U$338="nulová",$N$338,0)</f>
        <v>0</v>
      </c>
      <c r="BJ338" s="6" t="s">
        <v>22</v>
      </c>
      <c r="BK338" s="89">
        <f>ROUND($L$338*$K$338,2)</f>
        <v>0</v>
      </c>
      <c r="BL338" s="6" t="s">
        <v>191</v>
      </c>
      <c r="BM338" s="6" t="s">
        <v>374</v>
      </c>
    </row>
    <row r="339" spans="2:51" s="6" customFormat="1" ht="32.25" customHeight="1">
      <c r="B339" s="146"/>
      <c r="C339" s="147"/>
      <c r="D339" s="147"/>
      <c r="E339" s="147"/>
      <c r="F339" s="241" t="s">
        <v>375</v>
      </c>
      <c r="G339" s="242"/>
      <c r="H339" s="242"/>
      <c r="I339" s="242"/>
      <c r="J339" s="147"/>
      <c r="K339" s="147"/>
      <c r="L339" s="147"/>
      <c r="M339" s="147"/>
      <c r="N339" s="147"/>
      <c r="O339" s="147"/>
      <c r="P339" s="147"/>
      <c r="Q339" s="147"/>
      <c r="R339" s="148"/>
      <c r="T339" s="149"/>
      <c r="U339" s="147"/>
      <c r="V339" s="147"/>
      <c r="W339" s="147"/>
      <c r="X339" s="147"/>
      <c r="Y339" s="147"/>
      <c r="Z339" s="147"/>
      <c r="AA339" s="150"/>
      <c r="AT339" s="151" t="s">
        <v>160</v>
      </c>
      <c r="AU339" s="151" t="s">
        <v>97</v>
      </c>
      <c r="AV339" s="151" t="s">
        <v>22</v>
      </c>
      <c r="AW339" s="151" t="s">
        <v>106</v>
      </c>
      <c r="AX339" s="151" t="s">
        <v>80</v>
      </c>
      <c r="AY339" s="151" t="s">
        <v>151</v>
      </c>
    </row>
    <row r="340" spans="2:51" s="6" customFormat="1" ht="18.75" customHeight="1">
      <c r="B340" s="152"/>
      <c r="C340" s="153"/>
      <c r="D340" s="153"/>
      <c r="E340" s="153"/>
      <c r="F340" s="243" t="s">
        <v>376</v>
      </c>
      <c r="G340" s="244"/>
      <c r="H340" s="244"/>
      <c r="I340" s="244"/>
      <c r="J340" s="153"/>
      <c r="K340" s="154">
        <v>30</v>
      </c>
      <c r="L340" s="153"/>
      <c r="M340" s="153"/>
      <c r="N340" s="153"/>
      <c r="O340" s="153"/>
      <c r="P340" s="153"/>
      <c r="Q340" s="153"/>
      <c r="R340" s="155"/>
      <c r="T340" s="156"/>
      <c r="U340" s="153"/>
      <c r="V340" s="153"/>
      <c r="W340" s="153"/>
      <c r="X340" s="153"/>
      <c r="Y340" s="153"/>
      <c r="Z340" s="153"/>
      <c r="AA340" s="157"/>
      <c r="AT340" s="158" t="s">
        <v>160</v>
      </c>
      <c r="AU340" s="158" t="s">
        <v>97</v>
      </c>
      <c r="AV340" s="158" t="s">
        <v>97</v>
      </c>
      <c r="AW340" s="158" t="s">
        <v>106</v>
      </c>
      <c r="AX340" s="158" t="s">
        <v>22</v>
      </c>
      <c r="AY340" s="158" t="s">
        <v>151</v>
      </c>
    </row>
    <row r="341" spans="2:65" s="6" customFormat="1" ht="27" customHeight="1">
      <c r="B341" s="23"/>
      <c r="C341" s="139" t="s">
        <v>377</v>
      </c>
      <c r="D341" s="139" t="s">
        <v>153</v>
      </c>
      <c r="E341" s="140" t="s">
        <v>378</v>
      </c>
      <c r="F341" s="240" t="s">
        <v>379</v>
      </c>
      <c r="G341" s="237"/>
      <c r="H341" s="237"/>
      <c r="I341" s="237"/>
      <c r="J341" s="141" t="s">
        <v>208</v>
      </c>
      <c r="K341" s="142">
        <v>37.33</v>
      </c>
      <c r="L341" s="236">
        <v>0</v>
      </c>
      <c r="M341" s="237"/>
      <c r="N341" s="238">
        <f>ROUND($L$341*$K$341,2)</f>
        <v>0</v>
      </c>
      <c r="O341" s="237"/>
      <c r="P341" s="237"/>
      <c r="Q341" s="237"/>
      <c r="R341" s="25"/>
      <c r="T341" s="143"/>
      <c r="U341" s="31" t="s">
        <v>45</v>
      </c>
      <c r="V341" s="24"/>
      <c r="W341" s="144">
        <f>$V$341*$K$341</f>
        <v>0</v>
      </c>
      <c r="X341" s="144">
        <v>0</v>
      </c>
      <c r="Y341" s="144">
        <f>$X$341*$K$341</f>
        <v>0</v>
      </c>
      <c r="Z341" s="144">
        <v>0</v>
      </c>
      <c r="AA341" s="145">
        <f>$Z$341*$K$341</f>
        <v>0</v>
      </c>
      <c r="AR341" s="6" t="s">
        <v>191</v>
      </c>
      <c r="AT341" s="6" t="s">
        <v>153</v>
      </c>
      <c r="AU341" s="6" t="s">
        <v>97</v>
      </c>
      <c r="AY341" s="6" t="s">
        <v>151</v>
      </c>
      <c r="BE341" s="89">
        <f>IF($U$341="základní",$N$341,0)</f>
        <v>0</v>
      </c>
      <c r="BF341" s="89">
        <f>IF($U$341="snížená",$N$341,0)</f>
        <v>0</v>
      </c>
      <c r="BG341" s="89">
        <f>IF($U$341="zákl. přenesená",$N$341,0)</f>
        <v>0</v>
      </c>
      <c r="BH341" s="89">
        <f>IF($U$341="sníž. přenesená",$N$341,0)</f>
        <v>0</v>
      </c>
      <c r="BI341" s="89">
        <f>IF($U$341="nulová",$N$341,0)</f>
        <v>0</v>
      </c>
      <c r="BJ341" s="6" t="s">
        <v>22</v>
      </c>
      <c r="BK341" s="89">
        <f>ROUND($L$341*$K$341,2)</f>
        <v>0</v>
      </c>
      <c r="BL341" s="6" t="s">
        <v>191</v>
      </c>
      <c r="BM341" s="6" t="s">
        <v>380</v>
      </c>
    </row>
    <row r="342" spans="2:51" s="6" customFormat="1" ht="18.75" customHeight="1">
      <c r="B342" s="146"/>
      <c r="C342" s="147"/>
      <c r="D342" s="147"/>
      <c r="E342" s="147"/>
      <c r="F342" s="241" t="s">
        <v>381</v>
      </c>
      <c r="G342" s="242"/>
      <c r="H342" s="242"/>
      <c r="I342" s="242"/>
      <c r="J342" s="147"/>
      <c r="K342" s="147"/>
      <c r="L342" s="147"/>
      <c r="M342" s="147"/>
      <c r="N342" s="147"/>
      <c r="O342" s="147"/>
      <c r="P342" s="147"/>
      <c r="Q342" s="147"/>
      <c r="R342" s="148"/>
      <c r="T342" s="149"/>
      <c r="U342" s="147"/>
      <c r="V342" s="147"/>
      <c r="W342" s="147"/>
      <c r="X342" s="147"/>
      <c r="Y342" s="147"/>
      <c r="Z342" s="147"/>
      <c r="AA342" s="150"/>
      <c r="AT342" s="151" t="s">
        <v>160</v>
      </c>
      <c r="AU342" s="151" t="s">
        <v>97</v>
      </c>
      <c r="AV342" s="151" t="s">
        <v>22</v>
      </c>
      <c r="AW342" s="151" t="s">
        <v>106</v>
      </c>
      <c r="AX342" s="151" t="s">
        <v>80</v>
      </c>
      <c r="AY342" s="151" t="s">
        <v>151</v>
      </c>
    </row>
    <row r="343" spans="2:51" s="6" customFormat="1" ht="18.75" customHeight="1">
      <c r="B343" s="152"/>
      <c r="C343" s="153"/>
      <c r="D343" s="153"/>
      <c r="E343" s="153"/>
      <c r="F343" s="243" t="s">
        <v>382</v>
      </c>
      <c r="G343" s="244"/>
      <c r="H343" s="244"/>
      <c r="I343" s="244"/>
      <c r="J343" s="153"/>
      <c r="K343" s="154">
        <v>33.33</v>
      </c>
      <c r="L343" s="153"/>
      <c r="M343" s="153"/>
      <c r="N343" s="153"/>
      <c r="O343" s="153"/>
      <c r="P343" s="153"/>
      <c r="Q343" s="153"/>
      <c r="R343" s="155"/>
      <c r="T343" s="156"/>
      <c r="U343" s="153"/>
      <c r="V343" s="153"/>
      <c r="W343" s="153"/>
      <c r="X343" s="153"/>
      <c r="Y343" s="153"/>
      <c r="Z343" s="153"/>
      <c r="AA343" s="157"/>
      <c r="AT343" s="158" t="s">
        <v>160</v>
      </c>
      <c r="AU343" s="158" t="s">
        <v>97</v>
      </c>
      <c r="AV343" s="158" t="s">
        <v>97</v>
      </c>
      <c r="AW343" s="158" t="s">
        <v>106</v>
      </c>
      <c r="AX343" s="158" t="s">
        <v>80</v>
      </c>
      <c r="AY343" s="158" t="s">
        <v>151</v>
      </c>
    </row>
    <row r="344" spans="2:51" s="6" customFormat="1" ht="18.75" customHeight="1">
      <c r="B344" s="146"/>
      <c r="C344" s="147"/>
      <c r="D344" s="147"/>
      <c r="E344" s="147"/>
      <c r="F344" s="241" t="s">
        <v>383</v>
      </c>
      <c r="G344" s="242"/>
      <c r="H344" s="242"/>
      <c r="I344" s="242"/>
      <c r="J344" s="147"/>
      <c r="K344" s="147"/>
      <c r="L344" s="147"/>
      <c r="M344" s="147"/>
      <c r="N344" s="147"/>
      <c r="O344" s="147"/>
      <c r="P344" s="147"/>
      <c r="Q344" s="147"/>
      <c r="R344" s="148"/>
      <c r="T344" s="149"/>
      <c r="U344" s="147"/>
      <c r="V344" s="147"/>
      <c r="W344" s="147"/>
      <c r="X344" s="147"/>
      <c r="Y344" s="147"/>
      <c r="Z344" s="147"/>
      <c r="AA344" s="150"/>
      <c r="AT344" s="151" t="s">
        <v>160</v>
      </c>
      <c r="AU344" s="151" t="s">
        <v>97</v>
      </c>
      <c r="AV344" s="151" t="s">
        <v>22</v>
      </c>
      <c r="AW344" s="151" t="s">
        <v>106</v>
      </c>
      <c r="AX344" s="151" t="s">
        <v>80</v>
      </c>
      <c r="AY344" s="151" t="s">
        <v>151</v>
      </c>
    </row>
    <row r="345" spans="2:51" s="6" customFormat="1" ht="18.75" customHeight="1">
      <c r="B345" s="152"/>
      <c r="C345" s="153"/>
      <c r="D345" s="153"/>
      <c r="E345" s="153"/>
      <c r="F345" s="243" t="s">
        <v>384</v>
      </c>
      <c r="G345" s="244"/>
      <c r="H345" s="244"/>
      <c r="I345" s="244"/>
      <c r="J345" s="153"/>
      <c r="K345" s="154">
        <v>4</v>
      </c>
      <c r="L345" s="153"/>
      <c r="M345" s="153"/>
      <c r="N345" s="153"/>
      <c r="O345" s="153"/>
      <c r="P345" s="153"/>
      <c r="Q345" s="153"/>
      <c r="R345" s="155"/>
      <c r="T345" s="156"/>
      <c r="U345" s="153"/>
      <c r="V345" s="153"/>
      <c r="W345" s="153"/>
      <c r="X345" s="153"/>
      <c r="Y345" s="153"/>
      <c r="Z345" s="153"/>
      <c r="AA345" s="157"/>
      <c r="AT345" s="158" t="s">
        <v>160</v>
      </c>
      <c r="AU345" s="158" t="s">
        <v>97</v>
      </c>
      <c r="AV345" s="158" t="s">
        <v>97</v>
      </c>
      <c r="AW345" s="158" t="s">
        <v>106</v>
      </c>
      <c r="AX345" s="158" t="s">
        <v>80</v>
      </c>
      <c r="AY345" s="158" t="s">
        <v>151</v>
      </c>
    </row>
    <row r="346" spans="2:51" s="6" customFormat="1" ht="18.75" customHeight="1">
      <c r="B346" s="159"/>
      <c r="C346" s="160"/>
      <c r="D346" s="160"/>
      <c r="E346" s="160"/>
      <c r="F346" s="251" t="s">
        <v>170</v>
      </c>
      <c r="G346" s="252"/>
      <c r="H346" s="252"/>
      <c r="I346" s="252"/>
      <c r="J346" s="160"/>
      <c r="K346" s="161">
        <v>37.33</v>
      </c>
      <c r="L346" s="160"/>
      <c r="M346" s="160"/>
      <c r="N346" s="160"/>
      <c r="O346" s="160"/>
      <c r="P346" s="160"/>
      <c r="Q346" s="160"/>
      <c r="R346" s="162"/>
      <c r="T346" s="163"/>
      <c r="U346" s="160"/>
      <c r="V346" s="160"/>
      <c r="W346" s="160"/>
      <c r="X346" s="160"/>
      <c r="Y346" s="160"/>
      <c r="Z346" s="160"/>
      <c r="AA346" s="164"/>
      <c r="AT346" s="165" t="s">
        <v>160</v>
      </c>
      <c r="AU346" s="165" t="s">
        <v>97</v>
      </c>
      <c r="AV346" s="165" t="s">
        <v>157</v>
      </c>
      <c r="AW346" s="165" t="s">
        <v>106</v>
      </c>
      <c r="AX346" s="165" t="s">
        <v>22</v>
      </c>
      <c r="AY346" s="165" t="s">
        <v>151</v>
      </c>
    </row>
    <row r="347" spans="2:65" s="6" customFormat="1" ht="15.75" customHeight="1">
      <c r="B347" s="23"/>
      <c r="C347" s="167" t="s">
        <v>385</v>
      </c>
      <c r="D347" s="167" t="s">
        <v>284</v>
      </c>
      <c r="E347" s="168" t="s">
        <v>386</v>
      </c>
      <c r="F347" s="245" t="s">
        <v>387</v>
      </c>
      <c r="G347" s="246"/>
      <c r="H347" s="246"/>
      <c r="I347" s="246"/>
      <c r="J347" s="169" t="s">
        <v>208</v>
      </c>
      <c r="K347" s="170">
        <v>39.197</v>
      </c>
      <c r="L347" s="247">
        <v>0</v>
      </c>
      <c r="M347" s="246"/>
      <c r="N347" s="248">
        <f>ROUND($L$347*$K$347,2)</f>
        <v>0</v>
      </c>
      <c r="O347" s="237"/>
      <c r="P347" s="237"/>
      <c r="Q347" s="237"/>
      <c r="R347" s="25"/>
      <c r="T347" s="143"/>
      <c r="U347" s="31" t="s">
        <v>45</v>
      </c>
      <c r="V347" s="24"/>
      <c r="W347" s="144">
        <f>$V$347*$K$347</f>
        <v>0</v>
      </c>
      <c r="X347" s="144">
        <v>1E-06</v>
      </c>
      <c r="Y347" s="144">
        <f>$X$347*$K$347</f>
        <v>3.9197E-05</v>
      </c>
      <c r="Z347" s="144">
        <v>0</v>
      </c>
      <c r="AA347" s="145">
        <f>$Z$347*$K$347</f>
        <v>0</v>
      </c>
      <c r="AR347" s="6" t="s">
        <v>287</v>
      </c>
      <c r="AT347" s="6" t="s">
        <v>284</v>
      </c>
      <c r="AU347" s="6" t="s">
        <v>97</v>
      </c>
      <c r="AY347" s="6" t="s">
        <v>151</v>
      </c>
      <c r="BE347" s="89">
        <f>IF($U$347="základní",$N$347,0)</f>
        <v>0</v>
      </c>
      <c r="BF347" s="89">
        <f>IF($U$347="snížená",$N$347,0)</f>
        <v>0</v>
      </c>
      <c r="BG347" s="89">
        <f>IF($U$347="zákl. přenesená",$N$347,0)</f>
        <v>0</v>
      </c>
      <c r="BH347" s="89">
        <f>IF($U$347="sníž. přenesená",$N$347,0)</f>
        <v>0</v>
      </c>
      <c r="BI347" s="89">
        <f>IF($U$347="nulová",$N$347,0)</f>
        <v>0</v>
      </c>
      <c r="BJ347" s="6" t="s">
        <v>22</v>
      </c>
      <c r="BK347" s="89">
        <f>ROUND($L$347*$K$347,2)</f>
        <v>0</v>
      </c>
      <c r="BL347" s="6" t="s">
        <v>191</v>
      </c>
      <c r="BM347" s="6" t="s">
        <v>388</v>
      </c>
    </row>
    <row r="348" spans="2:65" s="6" customFormat="1" ht="27" customHeight="1">
      <c r="B348" s="23"/>
      <c r="C348" s="139" t="s">
        <v>389</v>
      </c>
      <c r="D348" s="139" t="s">
        <v>153</v>
      </c>
      <c r="E348" s="140" t="s">
        <v>390</v>
      </c>
      <c r="F348" s="240" t="s">
        <v>391</v>
      </c>
      <c r="G348" s="237"/>
      <c r="H348" s="237"/>
      <c r="I348" s="237"/>
      <c r="J348" s="141" t="s">
        <v>156</v>
      </c>
      <c r="K348" s="142">
        <v>271.982</v>
      </c>
      <c r="L348" s="236">
        <v>0</v>
      </c>
      <c r="M348" s="237"/>
      <c r="N348" s="238">
        <f>ROUND($L$348*$K$348,2)</f>
        <v>0</v>
      </c>
      <c r="O348" s="237"/>
      <c r="P348" s="237"/>
      <c r="Q348" s="237"/>
      <c r="R348" s="25"/>
      <c r="T348" s="143"/>
      <c r="U348" s="31" t="s">
        <v>45</v>
      </c>
      <c r="V348" s="24"/>
      <c r="W348" s="144">
        <f>$V$348*$K$348</f>
        <v>0</v>
      </c>
      <c r="X348" s="144">
        <v>0.0002</v>
      </c>
      <c r="Y348" s="144">
        <f>$X$348*$K$348</f>
        <v>0.05439640000000001</v>
      </c>
      <c r="Z348" s="144">
        <v>0</v>
      </c>
      <c r="AA348" s="145">
        <f>$Z$348*$K$348</f>
        <v>0</v>
      </c>
      <c r="AR348" s="6" t="s">
        <v>191</v>
      </c>
      <c r="AT348" s="6" t="s">
        <v>153</v>
      </c>
      <c r="AU348" s="6" t="s">
        <v>97</v>
      </c>
      <c r="AY348" s="6" t="s">
        <v>151</v>
      </c>
      <c r="BE348" s="89">
        <f>IF($U$348="základní",$N$348,0)</f>
        <v>0</v>
      </c>
      <c r="BF348" s="89">
        <f>IF($U$348="snížená",$N$348,0)</f>
        <v>0</v>
      </c>
      <c r="BG348" s="89">
        <f>IF($U$348="zákl. přenesená",$N$348,0)</f>
        <v>0</v>
      </c>
      <c r="BH348" s="89">
        <f>IF($U$348="sníž. přenesená",$N$348,0)</f>
        <v>0</v>
      </c>
      <c r="BI348" s="89">
        <f>IF($U$348="nulová",$N$348,0)</f>
        <v>0</v>
      </c>
      <c r="BJ348" s="6" t="s">
        <v>22</v>
      </c>
      <c r="BK348" s="89">
        <f>ROUND($L$348*$K$348,2)</f>
        <v>0</v>
      </c>
      <c r="BL348" s="6" t="s">
        <v>191</v>
      </c>
      <c r="BM348" s="6" t="s">
        <v>392</v>
      </c>
    </row>
    <row r="349" spans="2:51" s="6" customFormat="1" ht="18.75" customHeight="1">
      <c r="B349" s="146"/>
      <c r="C349" s="147"/>
      <c r="D349" s="147"/>
      <c r="E349" s="147"/>
      <c r="F349" s="241" t="s">
        <v>166</v>
      </c>
      <c r="G349" s="242"/>
      <c r="H349" s="242"/>
      <c r="I349" s="242"/>
      <c r="J349" s="147"/>
      <c r="K349" s="147"/>
      <c r="L349" s="147"/>
      <c r="M349" s="147"/>
      <c r="N349" s="147"/>
      <c r="O349" s="147"/>
      <c r="P349" s="147"/>
      <c r="Q349" s="147"/>
      <c r="R349" s="148"/>
      <c r="T349" s="149"/>
      <c r="U349" s="147"/>
      <c r="V349" s="147"/>
      <c r="W349" s="147"/>
      <c r="X349" s="147"/>
      <c r="Y349" s="147"/>
      <c r="Z349" s="147"/>
      <c r="AA349" s="150"/>
      <c r="AT349" s="151" t="s">
        <v>160</v>
      </c>
      <c r="AU349" s="151" t="s">
        <v>97</v>
      </c>
      <c r="AV349" s="151" t="s">
        <v>22</v>
      </c>
      <c r="AW349" s="151" t="s">
        <v>106</v>
      </c>
      <c r="AX349" s="151" t="s">
        <v>80</v>
      </c>
      <c r="AY349" s="151" t="s">
        <v>151</v>
      </c>
    </row>
    <row r="350" spans="2:51" s="6" customFormat="1" ht="32.25" customHeight="1">
      <c r="B350" s="152"/>
      <c r="C350" s="153"/>
      <c r="D350" s="153"/>
      <c r="E350" s="153"/>
      <c r="F350" s="243" t="s">
        <v>393</v>
      </c>
      <c r="G350" s="244"/>
      <c r="H350" s="244"/>
      <c r="I350" s="244"/>
      <c r="J350" s="153"/>
      <c r="K350" s="154">
        <v>107.198</v>
      </c>
      <c r="L350" s="153"/>
      <c r="M350" s="153"/>
      <c r="N350" s="153"/>
      <c r="O350" s="153"/>
      <c r="P350" s="153"/>
      <c r="Q350" s="153"/>
      <c r="R350" s="155"/>
      <c r="T350" s="156"/>
      <c r="U350" s="153"/>
      <c r="V350" s="153"/>
      <c r="W350" s="153"/>
      <c r="X350" s="153"/>
      <c r="Y350" s="153"/>
      <c r="Z350" s="153"/>
      <c r="AA350" s="157"/>
      <c r="AT350" s="158" t="s">
        <v>160</v>
      </c>
      <c r="AU350" s="158" t="s">
        <v>97</v>
      </c>
      <c r="AV350" s="158" t="s">
        <v>97</v>
      </c>
      <c r="AW350" s="158" t="s">
        <v>106</v>
      </c>
      <c r="AX350" s="158" t="s">
        <v>80</v>
      </c>
      <c r="AY350" s="158" t="s">
        <v>151</v>
      </c>
    </row>
    <row r="351" spans="2:51" s="6" customFormat="1" ht="18.75" customHeight="1">
      <c r="B351" s="152"/>
      <c r="C351" s="153"/>
      <c r="D351" s="153"/>
      <c r="E351" s="153"/>
      <c r="F351" s="243" t="s">
        <v>394</v>
      </c>
      <c r="G351" s="244"/>
      <c r="H351" s="244"/>
      <c r="I351" s="244"/>
      <c r="J351" s="153"/>
      <c r="K351" s="154">
        <v>-2</v>
      </c>
      <c r="L351" s="153"/>
      <c r="M351" s="153"/>
      <c r="N351" s="153"/>
      <c r="O351" s="153"/>
      <c r="P351" s="153"/>
      <c r="Q351" s="153"/>
      <c r="R351" s="155"/>
      <c r="T351" s="156"/>
      <c r="U351" s="153"/>
      <c r="V351" s="153"/>
      <c r="W351" s="153"/>
      <c r="X351" s="153"/>
      <c r="Y351" s="153"/>
      <c r="Z351" s="153"/>
      <c r="AA351" s="157"/>
      <c r="AT351" s="158" t="s">
        <v>160</v>
      </c>
      <c r="AU351" s="158" t="s">
        <v>97</v>
      </c>
      <c r="AV351" s="158" t="s">
        <v>97</v>
      </c>
      <c r="AW351" s="158" t="s">
        <v>106</v>
      </c>
      <c r="AX351" s="158" t="s">
        <v>80</v>
      </c>
      <c r="AY351" s="158" t="s">
        <v>151</v>
      </c>
    </row>
    <row r="352" spans="2:51" s="6" customFormat="1" ht="18.75" customHeight="1">
      <c r="B352" s="152"/>
      <c r="C352" s="153"/>
      <c r="D352" s="153"/>
      <c r="E352" s="153"/>
      <c r="F352" s="243" t="s">
        <v>395</v>
      </c>
      <c r="G352" s="244"/>
      <c r="H352" s="244"/>
      <c r="I352" s="244"/>
      <c r="J352" s="153"/>
      <c r="K352" s="154">
        <v>-16.61</v>
      </c>
      <c r="L352" s="153"/>
      <c r="M352" s="153"/>
      <c r="N352" s="153"/>
      <c r="O352" s="153"/>
      <c r="P352" s="153"/>
      <c r="Q352" s="153"/>
      <c r="R352" s="155"/>
      <c r="T352" s="156"/>
      <c r="U352" s="153"/>
      <c r="V352" s="153"/>
      <c r="W352" s="153"/>
      <c r="X352" s="153"/>
      <c r="Y352" s="153"/>
      <c r="Z352" s="153"/>
      <c r="AA352" s="157"/>
      <c r="AT352" s="158" t="s">
        <v>160</v>
      </c>
      <c r="AU352" s="158" t="s">
        <v>97</v>
      </c>
      <c r="AV352" s="158" t="s">
        <v>97</v>
      </c>
      <c r="AW352" s="158" t="s">
        <v>106</v>
      </c>
      <c r="AX352" s="158" t="s">
        <v>80</v>
      </c>
      <c r="AY352" s="158" t="s">
        <v>151</v>
      </c>
    </row>
    <row r="353" spans="2:51" s="6" customFormat="1" ht="18.75" customHeight="1">
      <c r="B353" s="152"/>
      <c r="C353" s="153"/>
      <c r="D353" s="153"/>
      <c r="E353" s="153"/>
      <c r="F353" s="243" t="s">
        <v>396</v>
      </c>
      <c r="G353" s="244"/>
      <c r="H353" s="244"/>
      <c r="I353" s="244"/>
      <c r="J353" s="153"/>
      <c r="K353" s="154">
        <v>-2</v>
      </c>
      <c r="L353" s="153"/>
      <c r="M353" s="153"/>
      <c r="N353" s="153"/>
      <c r="O353" s="153"/>
      <c r="P353" s="153"/>
      <c r="Q353" s="153"/>
      <c r="R353" s="155"/>
      <c r="T353" s="156"/>
      <c r="U353" s="153"/>
      <c r="V353" s="153"/>
      <c r="W353" s="153"/>
      <c r="X353" s="153"/>
      <c r="Y353" s="153"/>
      <c r="Z353" s="153"/>
      <c r="AA353" s="157"/>
      <c r="AT353" s="158" t="s">
        <v>160</v>
      </c>
      <c r="AU353" s="158" t="s">
        <v>97</v>
      </c>
      <c r="AV353" s="158" t="s">
        <v>97</v>
      </c>
      <c r="AW353" s="158" t="s">
        <v>106</v>
      </c>
      <c r="AX353" s="158" t="s">
        <v>80</v>
      </c>
      <c r="AY353" s="158" t="s">
        <v>151</v>
      </c>
    </row>
    <row r="354" spans="2:51" s="6" customFormat="1" ht="18.75" customHeight="1">
      <c r="B354" s="152"/>
      <c r="C354" s="153"/>
      <c r="D354" s="153"/>
      <c r="E354" s="153"/>
      <c r="F354" s="243" t="s">
        <v>397</v>
      </c>
      <c r="G354" s="244"/>
      <c r="H354" s="244"/>
      <c r="I354" s="244"/>
      <c r="J354" s="153"/>
      <c r="K354" s="154">
        <v>49.5</v>
      </c>
      <c r="L354" s="153"/>
      <c r="M354" s="153"/>
      <c r="N354" s="153"/>
      <c r="O354" s="153"/>
      <c r="P354" s="153"/>
      <c r="Q354" s="153"/>
      <c r="R354" s="155"/>
      <c r="T354" s="156"/>
      <c r="U354" s="153"/>
      <c r="V354" s="153"/>
      <c r="W354" s="153"/>
      <c r="X354" s="153"/>
      <c r="Y354" s="153"/>
      <c r="Z354" s="153"/>
      <c r="AA354" s="157"/>
      <c r="AT354" s="158" t="s">
        <v>160</v>
      </c>
      <c r="AU354" s="158" t="s">
        <v>97</v>
      </c>
      <c r="AV354" s="158" t="s">
        <v>97</v>
      </c>
      <c r="AW354" s="158" t="s">
        <v>106</v>
      </c>
      <c r="AX354" s="158" t="s">
        <v>80</v>
      </c>
      <c r="AY354" s="158" t="s">
        <v>151</v>
      </c>
    </row>
    <row r="355" spans="2:51" s="6" customFormat="1" ht="18.75" customHeight="1">
      <c r="B355" s="171"/>
      <c r="C355" s="172"/>
      <c r="D355" s="172"/>
      <c r="E355" s="172"/>
      <c r="F355" s="249" t="s">
        <v>303</v>
      </c>
      <c r="G355" s="250"/>
      <c r="H355" s="250"/>
      <c r="I355" s="250"/>
      <c r="J355" s="172"/>
      <c r="K355" s="173">
        <v>136.088</v>
      </c>
      <c r="L355" s="172"/>
      <c r="M355" s="172"/>
      <c r="N355" s="172"/>
      <c r="O355" s="172"/>
      <c r="P355" s="172"/>
      <c r="Q355" s="172"/>
      <c r="R355" s="174"/>
      <c r="T355" s="175"/>
      <c r="U355" s="172"/>
      <c r="V355" s="172"/>
      <c r="W355" s="172"/>
      <c r="X355" s="172"/>
      <c r="Y355" s="172"/>
      <c r="Z355" s="172"/>
      <c r="AA355" s="176"/>
      <c r="AT355" s="177" t="s">
        <v>160</v>
      </c>
      <c r="AU355" s="177" t="s">
        <v>97</v>
      </c>
      <c r="AV355" s="177" t="s">
        <v>304</v>
      </c>
      <c r="AW355" s="177" t="s">
        <v>106</v>
      </c>
      <c r="AX355" s="177" t="s">
        <v>80</v>
      </c>
      <c r="AY355" s="177" t="s">
        <v>151</v>
      </c>
    </row>
    <row r="356" spans="2:51" s="6" customFormat="1" ht="18.75" customHeight="1">
      <c r="B356" s="146"/>
      <c r="C356" s="147"/>
      <c r="D356" s="147"/>
      <c r="E356" s="147"/>
      <c r="F356" s="241" t="s">
        <v>168</v>
      </c>
      <c r="G356" s="242"/>
      <c r="H356" s="242"/>
      <c r="I356" s="242"/>
      <c r="J356" s="147"/>
      <c r="K356" s="147"/>
      <c r="L356" s="147"/>
      <c r="M356" s="147"/>
      <c r="N356" s="147"/>
      <c r="O356" s="147"/>
      <c r="P356" s="147"/>
      <c r="Q356" s="147"/>
      <c r="R356" s="148"/>
      <c r="T356" s="149"/>
      <c r="U356" s="147"/>
      <c r="V356" s="147"/>
      <c r="W356" s="147"/>
      <c r="X356" s="147"/>
      <c r="Y356" s="147"/>
      <c r="Z356" s="147"/>
      <c r="AA356" s="150"/>
      <c r="AT356" s="151" t="s">
        <v>160</v>
      </c>
      <c r="AU356" s="151" t="s">
        <v>97</v>
      </c>
      <c r="AV356" s="151" t="s">
        <v>22</v>
      </c>
      <c r="AW356" s="151" t="s">
        <v>106</v>
      </c>
      <c r="AX356" s="151" t="s">
        <v>80</v>
      </c>
      <c r="AY356" s="151" t="s">
        <v>151</v>
      </c>
    </row>
    <row r="357" spans="2:51" s="6" customFormat="1" ht="46.5" customHeight="1">
      <c r="B357" s="152"/>
      <c r="C357" s="153"/>
      <c r="D357" s="153"/>
      <c r="E357" s="153"/>
      <c r="F357" s="243" t="s">
        <v>398</v>
      </c>
      <c r="G357" s="244"/>
      <c r="H357" s="244"/>
      <c r="I357" s="244"/>
      <c r="J357" s="153"/>
      <c r="K357" s="154">
        <v>106.704</v>
      </c>
      <c r="L357" s="153"/>
      <c r="M357" s="153"/>
      <c r="N357" s="153"/>
      <c r="O357" s="153"/>
      <c r="P357" s="153"/>
      <c r="Q357" s="153"/>
      <c r="R357" s="155"/>
      <c r="T357" s="156"/>
      <c r="U357" s="153"/>
      <c r="V357" s="153"/>
      <c r="W357" s="153"/>
      <c r="X357" s="153"/>
      <c r="Y357" s="153"/>
      <c r="Z357" s="153"/>
      <c r="AA357" s="157"/>
      <c r="AT357" s="158" t="s">
        <v>160</v>
      </c>
      <c r="AU357" s="158" t="s">
        <v>97</v>
      </c>
      <c r="AV357" s="158" t="s">
        <v>97</v>
      </c>
      <c r="AW357" s="158" t="s">
        <v>106</v>
      </c>
      <c r="AX357" s="158" t="s">
        <v>80</v>
      </c>
      <c r="AY357" s="158" t="s">
        <v>151</v>
      </c>
    </row>
    <row r="358" spans="2:51" s="6" customFormat="1" ht="18.75" customHeight="1">
      <c r="B358" s="152"/>
      <c r="C358" s="153"/>
      <c r="D358" s="153"/>
      <c r="E358" s="153"/>
      <c r="F358" s="243" t="s">
        <v>394</v>
      </c>
      <c r="G358" s="244"/>
      <c r="H358" s="244"/>
      <c r="I358" s="244"/>
      <c r="J358" s="153"/>
      <c r="K358" s="154">
        <v>-2</v>
      </c>
      <c r="L358" s="153"/>
      <c r="M358" s="153"/>
      <c r="N358" s="153"/>
      <c r="O358" s="153"/>
      <c r="P358" s="153"/>
      <c r="Q358" s="153"/>
      <c r="R358" s="155"/>
      <c r="T358" s="156"/>
      <c r="U358" s="153"/>
      <c r="V358" s="153"/>
      <c r="W358" s="153"/>
      <c r="X358" s="153"/>
      <c r="Y358" s="153"/>
      <c r="Z358" s="153"/>
      <c r="AA358" s="157"/>
      <c r="AT358" s="158" t="s">
        <v>160</v>
      </c>
      <c r="AU358" s="158" t="s">
        <v>97</v>
      </c>
      <c r="AV358" s="158" t="s">
        <v>97</v>
      </c>
      <c r="AW358" s="158" t="s">
        <v>106</v>
      </c>
      <c r="AX358" s="158" t="s">
        <v>80</v>
      </c>
      <c r="AY358" s="158" t="s">
        <v>151</v>
      </c>
    </row>
    <row r="359" spans="2:51" s="6" customFormat="1" ht="18.75" customHeight="1">
      <c r="B359" s="152"/>
      <c r="C359" s="153"/>
      <c r="D359" s="153"/>
      <c r="E359" s="153"/>
      <c r="F359" s="243" t="s">
        <v>395</v>
      </c>
      <c r="G359" s="244"/>
      <c r="H359" s="244"/>
      <c r="I359" s="244"/>
      <c r="J359" s="153"/>
      <c r="K359" s="154">
        <v>-16.61</v>
      </c>
      <c r="L359" s="153"/>
      <c r="M359" s="153"/>
      <c r="N359" s="153"/>
      <c r="O359" s="153"/>
      <c r="P359" s="153"/>
      <c r="Q359" s="153"/>
      <c r="R359" s="155"/>
      <c r="T359" s="156"/>
      <c r="U359" s="153"/>
      <c r="V359" s="153"/>
      <c r="W359" s="153"/>
      <c r="X359" s="153"/>
      <c r="Y359" s="153"/>
      <c r="Z359" s="153"/>
      <c r="AA359" s="157"/>
      <c r="AT359" s="158" t="s">
        <v>160</v>
      </c>
      <c r="AU359" s="158" t="s">
        <v>97</v>
      </c>
      <c r="AV359" s="158" t="s">
        <v>97</v>
      </c>
      <c r="AW359" s="158" t="s">
        <v>106</v>
      </c>
      <c r="AX359" s="158" t="s">
        <v>80</v>
      </c>
      <c r="AY359" s="158" t="s">
        <v>151</v>
      </c>
    </row>
    <row r="360" spans="2:51" s="6" customFormat="1" ht="18.75" customHeight="1">
      <c r="B360" s="152"/>
      <c r="C360" s="153"/>
      <c r="D360" s="153"/>
      <c r="E360" s="153"/>
      <c r="F360" s="243" t="s">
        <v>396</v>
      </c>
      <c r="G360" s="244"/>
      <c r="H360" s="244"/>
      <c r="I360" s="244"/>
      <c r="J360" s="153"/>
      <c r="K360" s="154">
        <v>-2</v>
      </c>
      <c r="L360" s="153"/>
      <c r="M360" s="153"/>
      <c r="N360" s="153"/>
      <c r="O360" s="153"/>
      <c r="P360" s="153"/>
      <c r="Q360" s="153"/>
      <c r="R360" s="155"/>
      <c r="T360" s="156"/>
      <c r="U360" s="153"/>
      <c r="V360" s="153"/>
      <c r="W360" s="153"/>
      <c r="X360" s="153"/>
      <c r="Y360" s="153"/>
      <c r="Z360" s="153"/>
      <c r="AA360" s="157"/>
      <c r="AT360" s="158" t="s">
        <v>160</v>
      </c>
      <c r="AU360" s="158" t="s">
        <v>97</v>
      </c>
      <c r="AV360" s="158" t="s">
        <v>97</v>
      </c>
      <c r="AW360" s="158" t="s">
        <v>106</v>
      </c>
      <c r="AX360" s="158" t="s">
        <v>80</v>
      </c>
      <c r="AY360" s="158" t="s">
        <v>151</v>
      </c>
    </row>
    <row r="361" spans="2:51" s="6" customFormat="1" ht="18.75" customHeight="1">
      <c r="B361" s="152"/>
      <c r="C361" s="153"/>
      <c r="D361" s="153"/>
      <c r="E361" s="153"/>
      <c r="F361" s="243" t="s">
        <v>399</v>
      </c>
      <c r="G361" s="244"/>
      <c r="H361" s="244"/>
      <c r="I361" s="244"/>
      <c r="J361" s="153"/>
      <c r="K361" s="154">
        <v>49.8</v>
      </c>
      <c r="L361" s="153"/>
      <c r="M361" s="153"/>
      <c r="N361" s="153"/>
      <c r="O361" s="153"/>
      <c r="P361" s="153"/>
      <c r="Q361" s="153"/>
      <c r="R361" s="155"/>
      <c r="T361" s="156"/>
      <c r="U361" s="153"/>
      <c r="V361" s="153"/>
      <c r="W361" s="153"/>
      <c r="X361" s="153"/>
      <c r="Y361" s="153"/>
      <c r="Z361" s="153"/>
      <c r="AA361" s="157"/>
      <c r="AT361" s="158" t="s">
        <v>160</v>
      </c>
      <c r="AU361" s="158" t="s">
        <v>97</v>
      </c>
      <c r="AV361" s="158" t="s">
        <v>97</v>
      </c>
      <c r="AW361" s="158" t="s">
        <v>106</v>
      </c>
      <c r="AX361" s="158" t="s">
        <v>80</v>
      </c>
      <c r="AY361" s="158" t="s">
        <v>151</v>
      </c>
    </row>
    <row r="362" spans="2:51" s="6" customFormat="1" ht="18.75" customHeight="1">
      <c r="B362" s="171"/>
      <c r="C362" s="172"/>
      <c r="D362" s="172"/>
      <c r="E362" s="172"/>
      <c r="F362" s="249" t="s">
        <v>303</v>
      </c>
      <c r="G362" s="250"/>
      <c r="H362" s="250"/>
      <c r="I362" s="250"/>
      <c r="J362" s="172"/>
      <c r="K362" s="173">
        <v>135.894</v>
      </c>
      <c r="L362" s="172"/>
      <c r="M362" s="172"/>
      <c r="N362" s="172"/>
      <c r="O362" s="172"/>
      <c r="P362" s="172"/>
      <c r="Q362" s="172"/>
      <c r="R362" s="174"/>
      <c r="T362" s="175"/>
      <c r="U362" s="172"/>
      <c r="V362" s="172"/>
      <c r="W362" s="172"/>
      <c r="X362" s="172"/>
      <c r="Y362" s="172"/>
      <c r="Z362" s="172"/>
      <c r="AA362" s="176"/>
      <c r="AT362" s="177" t="s">
        <v>160</v>
      </c>
      <c r="AU362" s="177" t="s">
        <v>97</v>
      </c>
      <c r="AV362" s="177" t="s">
        <v>304</v>
      </c>
      <c r="AW362" s="177" t="s">
        <v>106</v>
      </c>
      <c r="AX362" s="177" t="s">
        <v>80</v>
      </c>
      <c r="AY362" s="177" t="s">
        <v>151</v>
      </c>
    </row>
    <row r="363" spans="2:51" s="6" customFormat="1" ht="18.75" customHeight="1">
      <c r="B363" s="159"/>
      <c r="C363" s="160"/>
      <c r="D363" s="160"/>
      <c r="E363" s="160"/>
      <c r="F363" s="251" t="s">
        <v>170</v>
      </c>
      <c r="G363" s="252"/>
      <c r="H363" s="252"/>
      <c r="I363" s="252"/>
      <c r="J363" s="160"/>
      <c r="K363" s="161">
        <v>271.982</v>
      </c>
      <c r="L363" s="160"/>
      <c r="M363" s="160"/>
      <c r="N363" s="160"/>
      <c r="O363" s="160"/>
      <c r="P363" s="160"/>
      <c r="Q363" s="160"/>
      <c r="R363" s="162"/>
      <c r="T363" s="163"/>
      <c r="U363" s="160"/>
      <c r="V363" s="160"/>
      <c r="W363" s="160"/>
      <c r="X363" s="160"/>
      <c r="Y363" s="160"/>
      <c r="Z363" s="160"/>
      <c r="AA363" s="164"/>
      <c r="AT363" s="165" t="s">
        <v>160</v>
      </c>
      <c r="AU363" s="165" t="s">
        <v>97</v>
      </c>
      <c r="AV363" s="165" t="s">
        <v>157</v>
      </c>
      <c r="AW363" s="165" t="s">
        <v>106</v>
      </c>
      <c r="AX363" s="165" t="s">
        <v>22</v>
      </c>
      <c r="AY363" s="165" t="s">
        <v>151</v>
      </c>
    </row>
    <row r="364" spans="2:65" s="6" customFormat="1" ht="27" customHeight="1">
      <c r="B364" s="23"/>
      <c r="C364" s="139" t="s">
        <v>400</v>
      </c>
      <c r="D364" s="139" t="s">
        <v>153</v>
      </c>
      <c r="E364" s="140" t="s">
        <v>401</v>
      </c>
      <c r="F364" s="240" t="s">
        <v>402</v>
      </c>
      <c r="G364" s="237"/>
      <c r="H364" s="237"/>
      <c r="I364" s="237"/>
      <c r="J364" s="141" t="s">
        <v>156</v>
      </c>
      <c r="K364" s="142">
        <v>271.982</v>
      </c>
      <c r="L364" s="236">
        <v>0</v>
      </c>
      <c r="M364" s="237"/>
      <c r="N364" s="238">
        <f>ROUND($L$364*$K$364,2)</f>
        <v>0</v>
      </c>
      <c r="O364" s="237"/>
      <c r="P364" s="237"/>
      <c r="Q364" s="237"/>
      <c r="R364" s="25"/>
      <c r="T364" s="143"/>
      <c r="U364" s="31" t="s">
        <v>45</v>
      </c>
      <c r="V364" s="24"/>
      <c r="W364" s="144">
        <f>$V$364*$K$364</f>
        <v>0</v>
      </c>
      <c r="X364" s="144">
        <v>0.0002</v>
      </c>
      <c r="Y364" s="144">
        <f>$X$364*$K$364</f>
        <v>0.05439640000000001</v>
      </c>
      <c r="Z364" s="144">
        <v>0</v>
      </c>
      <c r="AA364" s="145">
        <f>$Z$364*$K$364</f>
        <v>0</v>
      </c>
      <c r="AR364" s="6" t="s">
        <v>191</v>
      </c>
      <c r="AT364" s="6" t="s">
        <v>153</v>
      </c>
      <c r="AU364" s="6" t="s">
        <v>97</v>
      </c>
      <c r="AY364" s="6" t="s">
        <v>151</v>
      </c>
      <c r="BE364" s="89">
        <f>IF($U$364="základní",$N$364,0)</f>
        <v>0</v>
      </c>
      <c r="BF364" s="89">
        <f>IF($U$364="snížená",$N$364,0)</f>
        <v>0</v>
      </c>
      <c r="BG364" s="89">
        <f>IF($U$364="zákl. přenesená",$N$364,0)</f>
        <v>0</v>
      </c>
      <c r="BH364" s="89">
        <f>IF($U$364="sníž. přenesená",$N$364,0)</f>
        <v>0</v>
      </c>
      <c r="BI364" s="89">
        <f>IF($U$364="nulová",$N$364,0)</f>
        <v>0</v>
      </c>
      <c r="BJ364" s="6" t="s">
        <v>22</v>
      </c>
      <c r="BK364" s="89">
        <f>ROUND($L$364*$K$364,2)</f>
        <v>0</v>
      </c>
      <c r="BL364" s="6" t="s">
        <v>191</v>
      </c>
      <c r="BM364" s="6" t="s">
        <v>403</v>
      </c>
    </row>
    <row r="365" spans="2:51" s="6" customFormat="1" ht="18.75" customHeight="1">
      <c r="B365" s="146"/>
      <c r="C365" s="147"/>
      <c r="D365" s="147"/>
      <c r="E365" s="147"/>
      <c r="F365" s="241" t="s">
        <v>166</v>
      </c>
      <c r="G365" s="242"/>
      <c r="H365" s="242"/>
      <c r="I365" s="242"/>
      <c r="J365" s="147"/>
      <c r="K365" s="147"/>
      <c r="L365" s="147"/>
      <c r="M365" s="147"/>
      <c r="N365" s="147"/>
      <c r="O365" s="147"/>
      <c r="P365" s="147"/>
      <c r="Q365" s="147"/>
      <c r="R365" s="148"/>
      <c r="T365" s="149"/>
      <c r="U365" s="147"/>
      <c r="V365" s="147"/>
      <c r="W365" s="147"/>
      <c r="X365" s="147"/>
      <c r="Y365" s="147"/>
      <c r="Z365" s="147"/>
      <c r="AA365" s="150"/>
      <c r="AT365" s="151" t="s">
        <v>160</v>
      </c>
      <c r="AU365" s="151" t="s">
        <v>97</v>
      </c>
      <c r="AV365" s="151" t="s">
        <v>22</v>
      </c>
      <c r="AW365" s="151" t="s">
        <v>106</v>
      </c>
      <c r="AX365" s="151" t="s">
        <v>80</v>
      </c>
      <c r="AY365" s="151" t="s">
        <v>151</v>
      </c>
    </row>
    <row r="366" spans="2:51" s="6" customFormat="1" ht="32.25" customHeight="1">
      <c r="B366" s="152"/>
      <c r="C366" s="153"/>
      <c r="D366" s="153"/>
      <c r="E366" s="153"/>
      <c r="F366" s="243" t="s">
        <v>393</v>
      </c>
      <c r="G366" s="244"/>
      <c r="H366" s="244"/>
      <c r="I366" s="244"/>
      <c r="J366" s="153"/>
      <c r="K366" s="154">
        <v>107.198</v>
      </c>
      <c r="L366" s="153"/>
      <c r="M366" s="153"/>
      <c r="N366" s="153"/>
      <c r="O366" s="153"/>
      <c r="P366" s="153"/>
      <c r="Q366" s="153"/>
      <c r="R366" s="155"/>
      <c r="T366" s="156"/>
      <c r="U366" s="153"/>
      <c r="V366" s="153"/>
      <c r="W366" s="153"/>
      <c r="X366" s="153"/>
      <c r="Y366" s="153"/>
      <c r="Z366" s="153"/>
      <c r="AA366" s="157"/>
      <c r="AT366" s="158" t="s">
        <v>160</v>
      </c>
      <c r="AU366" s="158" t="s">
        <v>97</v>
      </c>
      <c r="AV366" s="158" t="s">
        <v>97</v>
      </c>
      <c r="AW366" s="158" t="s">
        <v>106</v>
      </c>
      <c r="AX366" s="158" t="s">
        <v>80</v>
      </c>
      <c r="AY366" s="158" t="s">
        <v>151</v>
      </c>
    </row>
    <row r="367" spans="2:51" s="6" customFormat="1" ht="18.75" customHeight="1">
      <c r="B367" s="152"/>
      <c r="C367" s="153"/>
      <c r="D367" s="153"/>
      <c r="E367" s="153"/>
      <c r="F367" s="243" t="s">
        <v>394</v>
      </c>
      <c r="G367" s="244"/>
      <c r="H367" s="244"/>
      <c r="I367" s="244"/>
      <c r="J367" s="153"/>
      <c r="K367" s="154">
        <v>-2</v>
      </c>
      <c r="L367" s="153"/>
      <c r="M367" s="153"/>
      <c r="N367" s="153"/>
      <c r="O367" s="153"/>
      <c r="P367" s="153"/>
      <c r="Q367" s="153"/>
      <c r="R367" s="155"/>
      <c r="T367" s="156"/>
      <c r="U367" s="153"/>
      <c r="V367" s="153"/>
      <c r="W367" s="153"/>
      <c r="X367" s="153"/>
      <c r="Y367" s="153"/>
      <c r="Z367" s="153"/>
      <c r="AA367" s="157"/>
      <c r="AT367" s="158" t="s">
        <v>160</v>
      </c>
      <c r="AU367" s="158" t="s">
        <v>97</v>
      </c>
      <c r="AV367" s="158" t="s">
        <v>97</v>
      </c>
      <c r="AW367" s="158" t="s">
        <v>106</v>
      </c>
      <c r="AX367" s="158" t="s">
        <v>80</v>
      </c>
      <c r="AY367" s="158" t="s">
        <v>151</v>
      </c>
    </row>
    <row r="368" spans="2:51" s="6" customFormat="1" ht="18.75" customHeight="1">
      <c r="B368" s="152"/>
      <c r="C368" s="153"/>
      <c r="D368" s="153"/>
      <c r="E368" s="153"/>
      <c r="F368" s="243" t="s">
        <v>395</v>
      </c>
      <c r="G368" s="244"/>
      <c r="H368" s="244"/>
      <c r="I368" s="244"/>
      <c r="J368" s="153"/>
      <c r="K368" s="154">
        <v>-16.61</v>
      </c>
      <c r="L368" s="153"/>
      <c r="M368" s="153"/>
      <c r="N368" s="153"/>
      <c r="O368" s="153"/>
      <c r="P368" s="153"/>
      <c r="Q368" s="153"/>
      <c r="R368" s="155"/>
      <c r="T368" s="156"/>
      <c r="U368" s="153"/>
      <c r="V368" s="153"/>
      <c r="W368" s="153"/>
      <c r="X368" s="153"/>
      <c r="Y368" s="153"/>
      <c r="Z368" s="153"/>
      <c r="AA368" s="157"/>
      <c r="AT368" s="158" t="s">
        <v>160</v>
      </c>
      <c r="AU368" s="158" t="s">
        <v>97</v>
      </c>
      <c r="AV368" s="158" t="s">
        <v>97</v>
      </c>
      <c r="AW368" s="158" t="s">
        <v>106</v>
      </c>
      <c r="AX368" s="158" t="s">
        <v>80</v>
      </c>
      <c r="AY368" s="158" t="s">
        <v>151</v>
      </c>
    </row>
    <row r="369" spans="2:51" s="6" customFormat="1" ht="18.75" customHeight="1">
      <c r="B369" s="152"/>
      <c r="C369" s="153"/>
      <c r="D369" s="153"/>
      <c r="E369" s="153"/>
      <c r="F369" s="243" t="s">
        <v>396</v>
      </c>
      <c r="G369" s="244"/>
      <c r="H369" s="244"/>
      <c r="I369" s="244"/>
      <c r="J369" s="153"/>
      <c r="K369" s="154">
        <v>-2</v>
      </c>
      <c r="L369" s="153"/>
      <c r="M369" s="153"/>
      <c r="N369" s="153"/>
      <c r="O369" s="153"/>
      <c r="P369" s="153"/>
      <c r="Q369" s="153"/>
      <c r="R369" s="155"/>
      <c r="T369" s="156"/>
      <c r="U369" s="153"/>
      <c r="V369" s="153"/>
      <c r="W369" s="153"/>
      <c r="X369" s="153"/>
      <c r="Y369" s="153"/>
      <c r="Z369" s="153"/>
      <c r="AA369" s="157"/>
      <c r="AT369" s="158" t="s">
        <v>160</v>
      </c>
      <c r="AU369" s="158" t="s">
        <v>97</v>
      </c>
      <c r="AV369" s="158" t="s">
        <v>97</v>
      </c>
      <c r="AW369" s="158" t="s">
        <v>106</v>
      </c>
      <c r="AX369" s="158" t="s">
        <v>80</v>
      </c>
      <c r="AY369" s="158" t="s">
        <v>151</v>
      </c>
    </row>
    <row r="370" spans="2:51" s="6" customFormat="1" ht="18.75" customHeight="1">
      <c r="B370" s="152"/>
      <c r="C370" s="153"/>
      <c r="D370" s="153"/>
      <c r="E370" s="153"/>
      <c r="F370" s="243" t="s">
        <v>397</v>
      </c>
      <c r="G370" s="244"/>
      <c r="H370" s="244"/>
      <c r="I370" s="244"/>
      <c r="J370" s="153"/>
      <c r="K370" s="154">
        <v>49.5</v>
      </c>
      <c r="L370" s="153"/>
      <c r="M370" s="153"/>
      <c r="N370" s="153"/>
      <c r="O370" s="153"/>
      <c r="P370" s="153"/>
      <c r="Q370" s="153"/>
      <c r="R370" s="155"/>
      <c r="T370" s="156"/>
      <c r="U370" s="153"/>
      <c r="V370" s="153"/>
      <c r="W370" s="153"/>
      <c r="X370" s="153"/>
      <c r="Y370" s="153"/>
      <c r="Z370" s="153"/>
      <c r="AA370" s="157"/>
      <c r="AT370" s="158" t="s">
        <v>160</v>
      </c>
      <c r="AU370" s="158" t="s">
        <v>97</v>
      </c>
      <c r="AV370" s="158" t="s">
        <v>97</v>
      </c>
      <c r="AW370" s="158" t="s">
        <v>106</v>
      </c>
      <c r="AX370" s="158" t="s">
        <v>80</v>
      </c>
      <c r="AY370" s="158" t="s">
        <v>151</v>
      </c>
    </row>
    <row r="371" spans="2:51" s="6" customFormat="1" ht="18.75" customHeight="1">
      <c r="B371" s="171"/>
      <c r="C371" s="172"/>
      <c r="D371" s="172"/>
      <c r="E371" s="172"/>
      <c r="F371" s="249" t="s">
        <v>303</v>
      </c>
      <c r="G371" s="250"/>
      <c r="H371" s="250"/>
      <c r="I371" s="250"/>
      <c r="J371" s="172"/>
      <c r="K371" s="173">
        <v>136.088</v>
      </c>
      <c r="L371" s="172"/>
      <c r="M371" s="172"/>
      <c r="N371" s="172"/>
      <c r="O371" s="172"/>
      <c r="P371" s="172"/>
      <c r="Q371" s="172"/>
      <c r="R371" s="174"/>
      <c r="T371" s="175"/>
      <c r="U371" s="172"/>
      <c r="V371" s="172"/>
      <c r="W371" s="172"/>
      <c r="X371" s="172"/>
      <c r="Y371" s="172"/>
      <c r="Z371" s="172"/>
      <c r="AA371" s="176"/>
      <c r="AT371" s="177" t="s">
        <v>160</v>
      </c>
      <c r="AU371" s="177" t="s">
        <v>97</v>
      </c>
      <c r="AV371" s="177" t="s">
        <v>304</v>
      </c>
      <c r="AW371" s="177" t="s">
        <v>106</v>
      </c>
      <c r="AX371" s="177" t="s">
        <v>80</v>
      </c>
      <c r="AY371" s="177" t="s">
        <v>151</v>
      </c>
    </row>
    <row r="372" spans="2:51" s="6" customFormat="1" ht="18.75" customHeight="1">
      <c r="B372" s="146"/>
      <c r="C372" s="147"/>
      <c r="D372" s="147"/>
      <c r="E372" s="147"/>
      <c r="F372" s="241" t="s">
        <v>168</v>
      </c>
      <c r="G372" s="242"/>
      <c r="H372" s="242"/>
      <c r="I372" s="242"/>
      <c r="J372" s="147"/>
      <c r="K372" s="147"/>
      <c r="L372" s="147"/>
      <c r="M372" s="147"/>
      <c r="N372" s="147"/>
      <c r="O372" s="147"/>
      <c r="P372" s="147"/>
      <c r="Q372" s="147"/>
      <c r="R372" s="148"/>
      <c r="T372" s="149"/>
      <c r="U372" s="147"/>
      <c r="V372" s="147"/>
      <c r="W372" s="147"/>
      <c r="X372" s="147"/>
      <c r="Y372" s="147"/>
      <c r="Z372" s="147"/>
      <c r="AA372" s="150"/>
      <c r="AT372" s="151" t="s">
        <v>160</v>
      </c>
      <c r="AU372" s="151" t="s">
        <v>97</v>
      </c>
      <c r="AV372" s="151" t="s">
        <v>22</v>
      </c>
      <c r="AW372" s="151" t="s">
        <v>106</v>
      </c>
      <c r="AX372" s="151" t="s">
        <v>80</v>
      </c>
      <c r="AY372" s="151" t="s">
        <v>151</v>
      </c>
    </row>
    <row r="373" spans="2:51" s="6" customFormat="1" ht="46.5" customHeight="1">
      <c r="B373" s="152"/>
      <c r="C373" s="153"/>
      <c r="D373" s="153"/>
      <c r="E373" s="153"/>
      <c r="F373" s="243" t="s">
        <v>398</v>
      </c>
      <c r="G373" s="244"/>
      <c r="H373" s="244"/>
      <c r="I373" s="244"/>
      <c r="J373" s="153"/>
      <c r="K373" s="154">
        <v>106.704</v>
      </c>
      <c r="L373" s="153"/>
      <c r="M373" s="153"/>
      <c r="N373" s="153"/>
      <c r="O373" s="153"/>
      <c r="P373" s="153"/>
      <c r="Q373" s="153"/>
      <c r="R373" s="155"/>
      <c r="T373" s="156"/>
      <c r="U373" s="153"/>
      <c r="V373" s="153"/>
      <c r="W373" s="153"/>
      <c r="X373" s="153"/>
      <c r="Y373" s="153"/>
      <c r="Z373" s="153"/>
      <c r="AA373" s="157"/>
      <c r="AT373" s="158" t="s">
        <v>160</v>
      </c>
      <c r="AU373" s="158" t="s">
        <v>97</v>
      </c>
      <c r="AV373" s="158" t="s">
        <v>97</v>
      </c>
      <c r="AW373" s="158" t="s">
        <v>106</v>
      </c>
      <c r="AX373" s="158" t="s">
        <v>80</v>
      </c>
      <c r="AY373" s="158" t="s">
        <v>151</v>
      </c>
    </row>
    <row r="374" spans="2:51" s="6" customFormat="1" ht="18.75" customHeight="1">
      <c r="B374" s="152"/>
      <c r="C374" s="153"/>
      <c r="D374" s="153"/>
      <c r="E374" s="153"/>
      <c r="F374" s="243" t="s">
        <v>394</v>
      </c>
      <c r="G374" s="244"/>
      <c r="H374" s="244"/>
      <c r="I374" s="244"/>
      <c r="J374" s="153"/>
      <c r="K374" s="154">
        <v>-2</v>
      </c>
      <c r="L374" s="153"/>
      <c r="M374" s="153"/>
      <c r="N374" s="153"/>
      <c r="O374" s="153"/>
      <c r="P374" s="153"/>
      <c r="Q374" s="153"/>
      <c r="R374" s="155"/>
      <c r="T374" s="156"/>
      <c r="U374" s="153"/>
      <c r="V374" s="153"/>
      <c r="W374" s="153"/>
      <c r="X374" s="153"/>
      <c r="Y374" s="153"/>
      <c r="Z374" s="153"/>
      <c r="AA374" s="157"/>
      <c r="AT374" s="158" t="s">
        <v>160</v>
      </c>
      <c r="AU374" s="158" t="s">
        <v>97</v>
      </c>
      <c r="AV374" s="158" t="s">
        <v>97</v>
      </c>
      <c r="AW374" s="158" t="s">
        <v>106</v>
      </c>
      <c r="AX374" s="158" t="s">
        <v>80</v>
      </c>
      <c r="AY374" s="158" t="s">
        <v>151</v>
      </c>
    </row>
    <row r="375" spans="2:51" s="6" customFormat="1" ht="18.75" customHeight="1">
      <c r="B375" s="152"/>
      <c r="C375" s="153"/>
      <c r="D375" s="153"/>
      <c r="E375" s="153"/>
      <c r="F375" s="243" t="s">
        <v>395</v>
      </c>
      <c r="G375" s="244"/>
      <c r="H375" s="244"/>
      <c r="I375" s="244"/>
      <c r="J375" s="153"/>
      <c r="K375" s="154">
        <v>-16.61</v>
      </c>
      <c r="L375" s="153"/>
      <c r="M375" s="153"/>
      <c r="N375" s="153"/>
      <c r="O375" s="153"/>
      <c r="P375" s="153"/>
      <c r="Q375" s="153"/>
      <c r="R375" s="155"/>
      <c r="T375" s="156"/>
      <c r="U375" s="153"/>
      <c r="V375" s="153"/>
      <c r="W375" s="153"/>
      <c r="X375" s="153"/>
      <c r="Y375" s="153"/>
      <c r="Z375" s="153"/>
      <c r="AA375" s="157"/>
      <c r="AT375" s="158" t="s">
        <v>160</v>
      </c>
      <c r="AU375" s="158" t="s">
        <v>97</v>
      </c>
      <c r="AV375" s="158" t="s">
        <v>97</v>
      </c>
      <c r="AW375" s="158" t="s">
        <v>106</v>
      </c>
      <c r="AX375" s="158" t="s">
        <v>80</v>
      </c>
      <c r="AY375" s="158" t="s">
        <v>151</v>
      </c>
    </row>
    <row r="376" spans="2:51" s="6" customFormat="1" ht="18.75" customHeight="1">
      <c r="B376" s="152"/>
      <c r="C376" s="153"/>
      <c r="D376" s="153"/>
      <c r="E376" s="153"/>
      <c r="F376" s="243" t="s">
        <v>396</v>
      </c>
      <c r="G376" s="244"/>
      <c r="H376" s="244"/>
      <c r="I376" s="244"/>
      <c r="J376" s="153"/>
      <c r="K376" s="154">
        <v>-2</v>
      </c>
      <c r="L376" s="153"/>
      <c r="M376" s="153"/>
      <c r="N376" s="153"/>
      <c r="O376" s="153"/>
      <c r="P376" s="153"/>
      <c r="Q376" s="153"/>
      <c r="R376" s="155"/>
      <c r="T376" s="156"/>
      <c r="U376" s="153"/>
      <c r="V376" s="153"/>
      <c r="W376" s="153"/>
      <c r="X376" s="153"/>
      <c r="Y376" s="153"/>
      <c r="Z376" s="153"/>
      <c r="AA376" s="157"/>
      <c r="AT376" s="158" t="s">
        <v>160</v>
      </c>
      <c r="AU376" s="158" t="s">
        <v>97</v>
      </c>
      <c r="AV376" s="158" t="s">
        <v>97</v>
      </c>
      <c r="AW376" s="158" t="s">
        <v>106</v>
      </c>
      <c r="AX376" s="158" t="s">
        <v>80</v>
      </c>
      <c r="AY376" s="158" t="s">
        <v>151</v>
      </c>
    </row>
    <row r="377" spans="2:51" s="6" customFormat="1" ht="18.75" customHeight="1">
      <c r="B377" s="152"/>
      <c r="C377" s="153"/>
      <c r="D377" s="153"/>
      <c r="E377" s="153"/>
      <c r="F377" s="243" t="s">
        <v>399</v>
      </c>
      <c r="G377" s="244"/>
      <c r="H377" s="244"/>
      <c r="I377" s="244"/>
      <c r="J377" s="153"/>
      <c r="K377" s="154">
        <v>49.8</v>
      </c>
      <c r="L377" s="153"/>
      <c r="M377" s="153"/>
      <c r="N377" s="153"/>
      <c r="O377" s="153"/>
      <c r="P377" s="153"/>
      <c r="Q377" s="153"/>
      <c r="R377" s="155"/>
      <c r="T377" s="156"/>
      <c r="U377" s="153"/>
      <c r="V377" s="153"/>
      <c r="W377" s="153"/>
      <c r="X377" s="153"/>
      <c r="Y377" s="153"/>
      <c r="Z377" s="153"/>
      <c r="AA377" s="157"/>
      <c r="AT377" s="158" t="s">
        <v>160</v>
      </c>
      <c r="AU377" s="158" t="s">
        <v>97</v>
      </c>
      <c r="AV377" s="158" t="s">
        <v>97</v>
      </c>
      <c r="AW377" s="158" t="s">
        <v>106</v>
      </c>
      <c r="AX377" s="158" t="s">
        <v>80</v>
      </c>
      <c r="AY377" s="158" t="s">
        <v>151</v>
      </c>
    </row>
    <row r="378" spans="2:51" s="6" customFormat="1" ht="18.75" customHeight="1">
      <c r="B378" s="171"/>
      <c r="C378" s="172"/>
      <c r="D378" s="172"/>
      <c r="E378" s="172"/>
      <c r="F378" s="249" t="s">
        <v>303</v>
      </c>
      <c r="G378" s="250"/>
      <c r="H378" s="250"/>
      <c r="I378" s="250"/>
      <c r="J378" s="172"/>
      <c r="K378" s="173">
        <v>135.894</v>
      </c>
      <c r="L378" s="172"/>
      <c r="M378" s="172"/>
      <c r="N378" s="172"/>
      <c r="O378" s="172"/>
      <c r="P378" s="172"/>
      <c r="Q378" s="172"/>
      <c r="R378" s="174"/>
      <c r="T378" s="175"/>
      <c r="U378" s="172"/>
      <c r="V378" s="172"/>
      <c r="W378" s="172"/>
      <c r="X378" s="172"/>
      <c r="Y378" s="172"/>
      <c r="Z378" s="172"/>
      <c r="AA378" s="176"/>
      <c r="AT378" s="177" t="s">
        <v>160</v>
      </c>
      <c r="AU378" s="177" t="s">
        <v>97</v>
      </c>
      <c r="AV378" s="177" t="s">
        <v>304</v>
      </c>
      <c r="AW378" s="177" t="s">
        <v>106</v>
      </c>
      <c r="AX378" s="177" t="s">
        <v>80</v>
      </c>
      <c r="AY378" s="177" t="s">
        <v>151</v>
      </c>
    </row>
    <row r="379" spans="2:51" s="6" customFormat="1" ht="18.75" customHeight="1">
      <c r="B379" s="159"/>
      <c r="C379" s="160"/>
      <c r="D379" s="160"/>
      <c r="E379" s="160"/>
      <c r="F379" s="251" t="s">
        <v>170</v>
      </c>
      <c r="G379" s="252"/>
      <c r="H379" s="252"/>
      <c r="I379" s="252"/>
      <c r="J379" s="160"/>
      <c r="K379" s="161">
        <v>271.982</v>
      </c>
      <c r="L379" s="160"/>
      <c r="M379" s="160"/>
      <c r="N379" s="160"/>
      <c r="O379" s="160"/>
      <c r="P379" s="160"/>
      <c r="Q379" s="160"/>
      <c r="R379" s="162"/>
      <c r="T379" s="163"/>
      <c r="U379" s="160"/>
      <c r="V379" s="160"/>
      <c r="W379" s="160"/>
      <c r="X379" s="160"/>
      <c r="Y379" s="160"/>
      <c r="Z379" s="160"/>
      <c r="AA379" s="164"/>
      <c r="AT379" s="165" t="s">
        <v>160</v>
      </c>
      <c r="AU379" s="165" t="s">
        <v>97</v>
      </c>
      <c r="AV379" s="165" t="s">
        <v>157</v>
      </c>
      <c r="AW379" s="165" t="s">
        <v>106</v>
      </c>
      <c r="AX379" s="165" t="s">
        <v>22</v>
      </c>
      <c r="AY379" s="165" t="s">
        <v>151</v>
      </c>
    </row>
    <row r="380" spans="2:65" s="6" customFormat="1" ht="39" customHeight="1">
      <c r="B380" s="23"/>
      <c r="C380" s="139" t="s">
        <v>404</v>
      </c>
      <c r="D380" s="139" t="s">
        <v>153</v>
      </c>
      <c r="E380" s="140" t="s">
        <v>405</v>
      </c>
      <c r="F380" s="240" t="s">
        <v>406</v>
      </c>
      <c r="G380" s="237"/>
      <c r="H380" s="237"/>
      <c r="I380" s="237"/>
      <c r="J380" s="141" t="s">
        <v>156</v>
      </c>
      <c r="K380" s="142">
        <v>33.22</v>
      </c>
      <c r="L380" s="236">
        <v>0</v>
      </c>
      <c r="M380" s="237"/>
      <c r="N380" s="238">
        <f>ROUND($L$380*$K$380,2)</f>
        <v>0</v>
      </c>
      <c r="O380" s="237"/>
      <c r="P380" s="237"/>
      <c r="Q380" s="237"/>
      <c r="R380" s="25"/>
      <c r="T380" s="143"/>
      <c r="U380" s="31" t="s">
        <v>45</v>
      </c>
      <c r="V380" s="24"/>
      <c r="W380" s="144">
        <f>$V$380*$K$380</f>
        <v>0</v>
      </c>
      <c r="X380" s="144">
        <v>1E-05</v>
      </c>
      <c r="Y380" s="144">
        <f>$X$380*$K$380</f>
        <v>0.0003322</v>
      </c>
      <c r="Z380" s="144">
        <v>0</v>
      </c>
      <c r="AA380" s="145">
        <f>$Z$380*$K$380</f>
        <v>0</v>
      </c>
      <c r="AR380" s="6" t="s">
        <v>191</v>
      </c>
      <c r="AT380" s="6" t="s">
        <v>153</v>
      </c>
      <c r="AU380" s="6" t="s">
        <v>97</v>
      </c>
      <c r="AY380" s="6" t="s">
        <v>151</v>
      </c>
      <c r="BE380" s="89">
        <f>IF($U$380="základní",$N$380,0)</f>
        <v>0</v>
      </c>
      <c r="BF380" s="89">
        <f>IF($U$380="snížená",$N$380,0)</f>
        <v>0</v>
      </c>
      <c r="BG380" s="89">
        <f>IF($U$380="zákl. přenesená",$N$380,0)</f>
        <v>0</v>
      </c>
      <c r="BH380" s="89">
        <f>IF($U$380="sníž. přenesená",$N$380,0)</f>
        <v>0</v>
      </c>
      <c r="BI380" s="89">
        <f>IF($U$380="nulová",$N$380,0)</f>
        <v>0</v>
      </c>
      <c r="BJ380" s="6" t="s">
        <v>22</v>
      </c>
      <c r="BK380" s="89">
        <f>ROUND($L$380*$K$380,2)</f>
        <v>0</v>
      </c>
      <c r="BL380" s="6" t="s">
        <v>191</v>
      </c>
      <c r="BM380" s="6" t="s">
        <v>407</v>
      </c>
    </row>
    <row r="381" spans="2:51" s="6" customFormat="1" ht="18.75" customHeight="1">
      <c r="B381" s="146"/>
      <c r="C381" s="147"/>
      <c r="D381" s="147"/>
      <c r="E381" s="147"/>
      <c r="F381" s="241" t="s">
        <v>166</v>
      </c>
      <c r="G381" s="242"/>
      <c r="H381" s="242"/>
      <c r="I381" s="242"/>
      <c r="J381" s="147"/>
      <c r="K381" s="147"/>
      <c r="L381" s="147"/>
      <c r="M381" s="147"/>
      <c r="N381" s="147"/>
      <c r="O381" s="147"/>
      <c r="P381" s="147"/>
      <c r="Q381" s="147"/>
      <c r="R381" s="148"/>
      <c r="T381" s="149"/>
      <c r="U381" s="147"/>
      <c r="V381" s="147"/>
      <c r="W381" s="147"/>
      <c r="X381" s="147"/>
      <c r="Y381" s="147"/>
      <c r="Z381" s="147"/>
      <c r="AA381" s="150"/>
      <c r="AT381" s="151" t="s">
        <v>160</v>
      </c>
      <c r="AU381" s="151" t="s">
        <v>97</v>
      </c>
      <c r="AV381" s="151" t="s">
        <v>22</v>
      </c>
      <c r="AW381" s="151" t="s">
        <v>106</v>
      </c>
      <c r="AX381" s="151" t="s">
        <v>80</v>
      </c>
      <c r="AY381" s="151" t="s">
        <v>151</v>
      </c>
    </row>
    <row r="382" spans="2:51" s="6" customFormat="1" ht="18.75" customHeight="1">
      <c r="B382" s="152"/>
      <c r="C382" s="153"/>
      <c r="D382" s="153"/>
      <c r="E382" s="153"/>
      <c r="F382" s="243" t="s">
        <v>408</v>
      </c>
      <c r="G382" s="244"/>
      <c r="H382" s="244"/>
      <c r="I382" s="244"/>
      <c r="J382" s="153"/>
      <c r="K382" s="154">
        <v>16.61</v>
      </c>
      <c r="L382" s="153"/>
      <c r="M382" s="153"/>
      <c r="N382" s="153"/>
      <c r="O382" s="153"/>
      <c r="P382" s="153"/>
      <c r="Q382" s="153"/>
      <c r="R382" s="155"/>
      <c r="T382" s="156"/>
      <c r="U382" s="153"/>
      <c r="V382" s="153"/>
      <c r="W382" s="153"/>
      <c r="X382" s="153"/>
      <c r="Y382" s="153"/>
      <c r="Z382" s="153"/>
      <c r="AA382" s="157"/>
      <c r="AT382" s="158" t="s">
        <v>160</v>
      </c>
      <c r="AU382" s="158" t="s">
        <v>97</v>
      </c>
      <c r="AV382" s="158" t="s">
        <v>97</v>
      </c>
      <c r="AW382" s="158" t="s">
        <v>106</v>
      </c>
      <c r="AX382" s="158" t="s">
        <v>80</v>
      </c>
      <c r="AY382" s="158" t="s">
        <v>151</v>
      </c>
    </row>
    <row r="383" spans="2:51" s="6" customFormat="1" ht="18.75" customHeight="1">
      <c r="B383" s="146"/>
      <c r="C383" s="147"/>
      <c r="D383" s="147"/>
      <c r="E383" s="147"/>
      <c r="F383" s="241" t="s">
        <v>168</v>
      </c>
      <c r="G383" s="242"/>
      <c r="H383" s="242"/>
      <c r="I383" s="242"/>
      <c r="J383" s="147"/>
      <c r="K383" s="147"/>
      <c r="L383" s="147"/>
      <c r="M383" s="147"/>
      <c r="N383" s="147"/>
      <c r="O383" s="147"/>
      <c r="P383" s="147"/>
      <c r="Q383" s="147"/>
      <c r="R383" s="148"/>
      <c r="T383" s="149"/>
      <c r="U383" s="147"/>
      <c r="V383" s="147"/>
      <c r="W383" s="147"/>
      <c r="X383" s="147"/>
      <c r="Y383" s="147"/>
      <c r="Z383" s="147"/>
      <c r="AA383" s="150"/>
      <c r="AT383" s="151" t="s">
        <v>160</v>
      </c>
      <c r="AU383" s="151" t="s">
        <v>97</v>
      </c>
      <c r="AV383" s="151" t="s">
        <v>22</v>
      </c>
      <c r="AW383" s="151" t="s">
        <v>106</v>
      </c>
      <c r="AX383" s="151" t="s">
        <v>80</v>
      </c>
      <c r="AY383" s="151" t="s">
        <v>151</v>
      </c>
    </row>
    <row r="384" spans="2:51" s="6" customFormat="1" ht="18.75" customHeight="1">
      <c r="B384" s="152"/>
      <c r="C384" s="153"/>
      <c r="D384" s="153"/>
      <c r="E384" s="153"/>
      <c r="F384" s="243" t="s">
        <v>408</v>
      </c>
      <c r="G384" s="244"/>
      <c r="H384" s="244"/>
      <c r="I384" s="244"/>
      <c r="J384" s="153"/>
      <c r="K384" s="154">
        <v>16.61</v>
      </c>
      <c r="L384" s="153"/>
      <c r="M384" s="153"/>
      <c r="N384" s="153"/>
      <c r="O384" s="153"/>
      <c r="P384" s="153"/>
      <c r="Q384" s="153"/>
      <c r="R384" s="155"/>
      <c r="T384" s="156"/>
      <c r="U384" s="153"/>
      <c r="V384" s="153"/>
      <c r="W384" s="153"/>
      <c r="X384" s="153"/>
      <c r="Y384" s="153"/>
      <c r="Z384" s="153"/>
      <c r="AA384" s="157"/>
      <c r="AT384" s="158" t="s">
        <v>160</v>
      </c>
      <c r="AU384" s="158" t="s">
        <v>97</v>
      </c>
      <c r="AV384" s="158" t="s">
        <v>97</v>
      </c>
      <c r="AW384" s="158" t="s">
        <v>106</v>
      </c>
      <c r="AX384" s="158" t="s">
        <v>80</v>
      </c>
      <c r="AY384" s="158" t="s">
        <v>151</v>
      </c>
    </row>
    <row r="385" spans="2:51" s="6" customFormat="1" ht="18.75" customHeight="1">
      <c r="B385" s="159"/>
      <c r="C385" s="160"/>
      <c r="D385" s="160"/>
      <c r="E385" s="160"/>
      <c r="F385" s="251" t="s">
        <v>170</v>
      </c>
      <c r="G385" s="252"/>
      <c r="H385" s="252"/>
      <c r="I385" s="252"/>
      <c r="J385" s="160"/>
      <c r="K385" s="161">
        <v>33.22</v>
      </c>
      <c r="L385" s="160"/>
      <c r="M385" s="160"/>
      <c r="N385" s="160"/>
      <c r="O385" s="160"/>
      <c r="P385" s="160"/>
      <c r="Q385" s="160"/>
      <c r="R385" s="162"/>
      <c r="T385" s="163"/>
      <c r="U385" s="160"/>
      <c r="V385" s="160"/>
      <c r="W385" s="160"/>
      <c r="X385" s="160"/>
      <c r="Y385" s="160"/>
      <c r="Z385" s="160"/>
      <c r="AA385" s="164"/>
      <c r="AT385" s="165" t="s">
        <v>160</v>
      </c>
      <c r="AU385" s="165" t="s">
        <v>97</v>
      </c>
      <c r="AV385" s="165" t="s">
        <v>157</v>
      </c>
      <c r="AW385" s="165" t="s">
        <v>106</v>
      </c>
      <c r="AX385" s="165" t="s">
        <v>22</v>
      </c>
      <c r="AY385" s="165" t="s">
        <v>151</v>
      </c>
    </row>
    <row r="386" spans="2:65" s="6" customFormat="1" ht="27" customHeight="1">
      <c r="B386" s="23"/>
      <c r="C386" s="139" t="s">
        <v>409</v>
      </c>
      <c r="D386" s="139" t="s">
        <v>153</v>
      </c>
      <c r="E386" s="140" t="s">
        <v>410</v>
      </c>
      <c r="F386" s="240" t="s">
        <v>411</v>
      </c>
      <c r="G386" s="237"/>
      <c r="H386" s="237"/>
      <c r="I386" s="237"/>
      <c r="J386" s="141" t="s">
        <v>156</v>
      </c>
      <c r="K386" s="142">
        <v>4</v>
      </c>
      <c r="L386" s="236">
        <v>0</v>
      </c>
      <c r="M386" s="237"/>
      <c r="N386" s="238">
        <f>ROUND($L$386*$K$386,2)</f>
        <v>0</v>
      </c>
      <c r="O386" s="237"/>
      <c r="P386" s="237"/>
      <c r="Q386" s="237"/>
      <c r="R386" s="25"/>
      <c r="T386" s="143"/>
      <c r="U386" s="31" t="s">
        <v>45</v>
      </c>
      <c r="V386" s="24"/>
      <c r="W386" s="144">
        <f>$V$386*$K$386</f>
        <v>0</v>
      </c>
      <c r="X386" s="144">
        <v>1E-05</v>
      </c>
      <c r="Y386" s="144">
        <f>$X$386*$K$386</f>
        <v>4E-05</v>
      </c>
      <c r="Z386" s="144">
        <v>0</v>
      </c>
      <c r="AA386" s="145">
        <f>$Z$386*$K$386</f>
        <v>0</v>
      </c>
      <c r="AR386" s="6" t="s">
        <v>191</v>
      </c>
      <c r="AT386" s="6" t="s">
        <v>153</v>
      </c>
      <c r="AU386" s="6" t="s">
        <v>97</v>
      </c>
      <c r="AY386" s="6" t="s">
        <v>151</v>
      </c>
      <c r="BE386" s="89">
        <f>IF($U$386="základní",$N$386,0)</f>
        <v>0</v>
      </c>
      <c r="BF386" s="89">
        <f>IF($U$386="snížená",$N$386,0)</f>
        <v>0</v>
      </c>
      <c r="BG386" s="89">
        <f>IF($U$386="zákl. přenesená",$N$386,0)</f>
        <v>0</v>
      </c>
      <c r="BH386" s="89">
        <f>IF($U$386="sníž. přenesená",$N$386,0)</f>
        <v>0</v>
      </c>
      <c r="BI386" s="89">
        <f>IF($U$386="nulová",$N$386,0)</f>
        <v>0</v>
      </c>
      <c r="BJ386" s="6" t="s">
        <v>22</v>
      </c>
      <c r="BK386" s="89">
        <f>ROUND($L$386*$K$386,2)</f>
        <v>0</v>
      </c>
      <c r="BL386" s="6" t="s">
        <v>191</v>
      </c>
      <c r="BM386" s="6" t="s">
        <v>412</v>
      </c>
    </row>
    <row r="387" spans="2:51" s="6" customFormat="1" ht="18.75" customHeight="1">
      <c r="B387" s="146"/>
      <c r="C387" s="147"/>
      <c r="D387" s="147"/>
      <c r="E387" s="147"/>
      <c r="F387" s="241" t="s">
        <v>166</v>
      </c>
      <c r="G387" s="242"/>
      <c r="H387" s="242"/>
      <c r="I387" s="242"/>
      <c r="J387" s="147"/>
      <c r="K387" s="147"/>
      <c r="L387" s="147"/>
      <c r="M387" s="147"/>
      <c r="N387" s="147"/>
      <c r="O387" s="147"/>
      <c r="P387" s="147"/>
      <c r="Q387" s="147"/>
      <c r="R387" s="148"/>
      <c r="T387" s="149"/>
      <c r="U387" s="147"/>
      <c r="V387" s="147"/>
      <c r="W387" s="147"/>
      <c r="X387" s="147"/>
      <c r="Y387" s="147"/>
      <c r="Z387" s="147"/>
      <c r="AA387" s="150"/>
      <c r="AT387" s="151" t="s">
        <v>160</v>
      </c>
      <c r="AU387" s="151" t="s">
        <v>97</v>
      </c>
      <c r="AV387" s="151" t="s">
        <v>22</v>
      </c>
      <c r="AW387" s="151" t="s">
        <v>106</v>
      </c>
      <c r="AX387" s="151" t="s">
        <v>80</v>
      </c>
      <c r="AY387" s="151" t="s">
        <v>151</v>
      </c>
    </row>
    <row r="388" spans="2:51" s="6" customFormat="1" ht="18.75" customHeight="1">
      <c r="B388" s="152"/>
      <c r="C388" s="153"/>
      <c r="D388" s="153"/>
      <c r="E388" s="153"/>
      <c r="F388" s="243" t="s">
        <v>413</v>
      </c>
      <c r="G388" s="244"/>
      <c r="H388" s="244"/>
      <c r="I388" s="244"/>
      <c r="J388" s="153"/>
      <c r="K388" s="154">
        <v>2</v>
      </c>
      <c r="L388" s="153"/>
      <c r="M388" s="153"/>
      <c r="N388" s="153"/>
      <c r="O388" s="153"/>
      <c r="P388" s="153"/>
      <c r="Q388" s="153"/>
      <c r="R388" s="155"/>
      <c r="T388" s="156"/>
      <c r="U388" s="153"/>
      <c r="V388" s="153"/>
      <c r="W388" s="153"/>
      <c r="X388" s="153"/>
      <c r="Y388" s="153"/>
      <c r="Z388" s="153"/>
      <c r="AA388" s="157"/>
      <c r="AT388" s="158" t="s">
        <v>160</v>
      </c>
      <c r="AU388" s="158" t="s">
        <v>97</v>
      </c>
      <c r="AV388" s="158" t="s">
        <v>97</v>
      </c>
      <c r="AW388" s="158" t="s">
        <v>106</v>
      </c>
      <c r="AX388" s="158" t="s">
        <v>80</v>
      </c>
      <c r="AY388" s="158" t="s">
        <v>151</v>
      </c>
    </row>
    <row r="389" spans="2:51" s="6" customFormat="1" ht="18.75" customHeight="1">
      <c r="B389" s="146"/>
      <c r="C389" s="147"/>
      <c r="D389" s="147"/>
      <c r="E389" s="147"/>
      <c r="F389" s="241" t="s">
        <v>168</v>
      </c>
      <c r="G389" s="242"/>
      <c r="H389" s="242"/>
      <c r="I389" s="242"/>
      <c r="J389" s="147"/>
      <c r="K389" s="147"/>
      <c r="L389" s="147"/>
      <c r="M389" s="147"/>
      <c r="N389" s="147"/>
      <c r="O389" s="147"/>
      <c r="P389" s="147"/>
      <c r="Q389" s="147"/>
      <c r="R389" s="148"/>
      <c r="T389" s="149"/>
      <c r="U389" s="147"/>
      <c r="V389" s="147"/>
      <c r="W389" s="147"/>
      <c r="X389" s="147"/>
      <c r="Y389" s="147"/>
      <c r="Z389" s="147"/>
      <c r="AA389" s="150"/>
      <c r="AT389" s="151" t="s">
        <v>160</v>
      </c>
      <c r="AU389" s="151" t="s">
        <v>97</v>
      </c>
      <c r="AV389" s="151" t="s">
        <v>22</v>
      </c>
      <c r="AW389" s="151" t="s">
        <v>106</v>
      </c>
      <c r="AX389" s="151" t="s">
        <v>80</v>
      </c>
      <c r="AY389" s="151" t="s">
        <v>151</v>
      </c>
    </row>
    <row r="390" spans="2:51" s="6" customFormat="1" ht="18.75" customHeight="1">
      <c r="B390" s="152"/>
      <c r="C390" s="153"/>
      <c r="D390" s="153"/>
      <c r="E390" s="153"/>
      <c r="F390" s="243" t="s">
        <v>413</v>
      </c>
      <c r="G390" s="244"/>
      <c r="H390" s="244"/>
      <c r="I390" s="244"/>
      <c r="J390" s="153"/>
      <c r="K390" s="154">
        <v>2</v>
      </c>
      <c r="L390" s="153"/>
      <c r="M390" s="153"/>
      <c r="N390" s="153"/>
      <c r="O390" s="153"/>
      <c r="P390" s="153"/>
      <c r="Q390" s="153"/>
      <c r="R390" s="155"/>
      <c r="T390" s="156"/>
      <c r="U390" s="153"/>
      <c r="V390" s="153"/>
      <c r="W390" s="153"/>
      <c r="X390" s="153"/>
      <c r="Y390" s="153"/>
      <c r="Z390" s="153"/>
      <c r="AA390" s="157"/>
      <c r="AT390" s="158" t="s">
        <v>160</v>
      </c>
      <c r="AU390" s="158" t="s">
        <v>97</v>
      </c>
      <c r="AV390" s="158" t="s">
        <v>97</v>
      </c>
      <c r="AW390" s="158" t="s">
        <v>106</v>
      </c>
      <c r="AX390" s="158" t="s">
        <v>80</v>
      </c>
      <c r="AY390" s="158" t="s">
        <v>151</v>
      </c>
    </row>
    <row r="391" spans="2:51" s="6" customFormat="1" ht="18.75" customHeight="1">
      <c r="B391" s="159"/>
      <c r="C391" s="160"/>
      <c r="D391" s="160"/>
      <c r="E391" s="160"/>
      <c r="F391" s="251" t="s">
        <v>170</v>
      </c>
      <c r="G391" s="252"/>
      <c r="H391" s="252"/>
      <c r="I391" s="252"/>
      <c r="J391" s="160"/>
      <c r="K391" s="161">
        <v>4</v>
      </c>
      <c r="L391" s="160"/>
      <c r="M391" s="160"/>
      <c r="N391" s="160"/>
      <c r="O391" s="160"/>
      <c r="P391" s="160"/>
      <c r="Q391" s="160"/>
      <c r="R391" s="162"/>
      <c r="T391" s="163"/>
      <c r="U391" s="160"/>
      <c r="V391" s="160"/>
      <c r="W391" s="160"/>
      <c r="X391" s="160"/>
      <c r="Y391" s="160"/>
      <c r="Z391" s="160"/>
      <c r="AA391" s="164"/>
      <c r="AT391" s="165" t="s">
        <v>160</v>
      </c>
      <c r="AU391" s="165" t="s">
        <v>97</v>
      </c>
      <c r="AV391" s="165" t="s">
        <v>157</v>
      </c>
      <c r="AW391" s="165" t="s">
        <v>106</v>
      </c>
      <c r="AX391" s="165" t="s">
        <v>22</v>
      </c>
      <c r="AY391" s="165" t="s">
        <v>151</v>
      </c>
    </row>
    <row r="392" spans="2:65" s="6" customFormat="1" ht="27" customHeight="1">
      <c r="B392" s="23"/>
      <c r="C392" s="139" t="s">
        <v>414</v>
      </c>
      <c r="D392" s="139" t="s">
        <v>153</v>
      </c>
      <c r="E392" s="140" t="s">
        <v>415</v>
      </c>
      <c r="F392" s="240" t="s">
        <v>416</v>
      </c>
      <c r="G392" s="237"/>
      <c r="H392" s="237"/>
      <c r="I392" s="237"/>
      <c r="J392" s="141" t="s">
        <v>156</v>
      </c>
      <c r="K392" s="142">
        <v>99.3</v>
      </c>
      <c r="L392" s="236">
        <v>0</v>
      </c>
      <c r="M392" s="237"/>
      <c r="N392" s="238">
        <f>ROUND($L$392*$K$392,2)</f>
        <v>0</v>
      </c>
      <c r="O392" s="237"/>
      <c r="P392" s="237"/>
      <c r="Q392" s="237"/>
      <c r="R392" s="25"/>
      <c r="T392" s="143"/>
      <c r="U392" s="31" t="s">
        <v>45</v>
      </c>
      <c r="V392" s="24"/>
      <c r="W392" s="144">
        <f>$V$392*$K$392</f>
        <v>0</v>
      </c>
      <c r="X392" s="144">
        <v>1E-05</v>
      </c>
      <c r="Y392" s="144">
        <f>$X$392*$K$392</f>
        <v>0.000993</v>
      </c>
      <c r="Z392" s="144">
        <v>0</v>
      </c>
      <c r="AA392" s="145">
        <f>$Z$392*$K$392</f>
        <v>0</v>
      </c>
      <c r="AR392" s="6" t="s">
        <v>191</v>
      </c>
      <c r="AT392" s="6" t="s">
        <v>153</v>
      </c>
      <c r="AU392" s="6" t="s">
        <v>97</v>
      </c>
      <c r="AY392" s="6" t="s">
        <v>151</v>
      </c>
      <c r="BE392" s="89">
        <f>IF($U$392="základní",$N$392,0)</f>
        <v>0</v>
      </c>
      <c r="BF392" s="89">
        <f>IF($U$392="snížená",$N$392,0)</f>
        <v>0</v>
      </c>
      <c r="BG392" s="89">
        <f>IF($U$392="zákl. přenesená",$N$392,0)</f>
        <v>0</v>
      </c>
      <c r="BH392" s="89">
        <f>IF($U$392="sníž. přenesená",$N$392,0)</f>
        <v>0</v>
      </c>
      <c r="BI392" s="89">
        <f>IF($U$392="nulová",$N$392,0)</f>
        <v>0</v>
      </c>
      <c r="BJ392" s="6" t="s">
        <v>22</v>
      </c>
      <c r="BK392" s="89">
        <f>ROUND($L$392*$K$392,2)</f>
        <v>0</v>
      </c>
      <c r="BL392" s="6" t="s">
        <v>191</v>
      </c>
      <c r="BM392" s="6" t="s">
        <v>417</v>
      </c>
    </row>
    <row r="393" spans="2:51" s="6" customFormat="1" ht="18.75" customHeight="1">
      <c r="B393" s="146"/>
      <c r="C393" s="147"/>
      <c r="D393" s="147"/>
      <c r="E393" s="147"/>
      <c r="F393" s="241" t="s">
        <v>166</v>
      </c>
      <c r="G393" s="242"/>
      <c r="H393" s="242"/>
      <c r="I393" s="242"/>
      <c r="J393" s="147"/>
      <c r="K393" s="147"/>
      <c r="L393" s="147"/>
      <c r="M393" s="147"/>
      <c r="N393" s="147"/>
      <c r="O393" s="147"/>
      <c r="P393" s="147"/>
      <c r="Q393" s="147"/>
      <c r="R393" s="148"/>
      <c r="T393" s="149"/>
      <c r="U393" s="147"/>
      <c r="V393" s="147"/>
      <c r="W393" s="147"/>
      <c r="X393" s="147"/>
      <c r="Y393" s="147"/>
      <c r="Z393" s="147"/>
      <c r="AA393" s="150"/>
      <c r="AT393" s="151" t="s">
        <v>160</v>
      </c>
      <c r="AU393" s="151" t="s">
        <v>97</v>
      </c>
      <c r="AV393" s="151" t="s">
        <v>22</v>
      </c>
      <c r="AW393" s="151" t="s">
        <v>106</v>
      </c>
      <c r="AX393" s="151" t="s">
        <v>80</v>
      </c>
      <c r="AY393" s="151" t="s">
        <v>151</v>
      </c>
    </row>
    <row r="394" spans="2:51" s="6" customFormat="1" ht="18.75" customHeight="1">
      <c r="B394" s="152"/>
      <c r="C394" s="153"/>
      <c r="D394" s="153"/>
      <c r="E394" s="153"/>
      <c r="F394" s="243" t="s">
        <v>167</v>
      </c>
      <c r="G394" s="244"/>
      <c r="H394" s="244"/>
      <c r="I394" s="244"/>
      <c r="J394" s="153"/>
      <c r="K394" s="154">
        <v>49.5</v>
      </c>
      <c r="L394" s="153"/>
      <c r="M394" s="153"/>
      <c r="N394" s="153"/>
      <c r="O394" s="153"/>
      <c r="P394" s="153"/>
      <c r="Q394" s="153"/>
      <c r="R394" s="155"/>
      <c r="T394" s="156"/>
      <c r="U394" s="153"/>
      <c r="V394" s="153"/>
      <c r="W394" s="153"/>
      <c r="X394" s="153"/>
      <c r="Y394" s="153"/>
      <c r="Z394" s="153"/>
      <c r="AA394" s="157"/>
      <c r="AT394" s="158" t="s">
        <v>160</v>
      </c>
      <c r="AU394" s="158" t="s">
        <v>97</v>
      </c>
      <c r="AV394" s="158" t="s">
        <v>97</v>
      </c>
      <c r="AW394" s="158" t="s">
        <v>106</v>
      </c>
      <c r="AX394" s="158" t="s">
        <v>80</v>
      </c>
      <c r="AY394" s="158" t="s">
        <v>151</v>
      </c>
    </row>
    <row r="395" spans="2:51" s="6" customFormat="1" ht="18.75" customHeight="1">
      <c r="B395" s="146"/>
      <c r="C395" s="147"/>
      <c r="D395" s="147"/>
      <c r="E395" s="147"/>
      <c r="F395" s="241" t="s">
        <v>168</v>
      </c>
      <c r="G395" s="242"/>
      <c r="H395" s="242"/>
      <c r="I395" s="242"/>
      <c r="J395" s="147"/>
      <c r="K395" s="147"/>
      <c r="L395" s="147"/>
      <c r="M395" s="147"/>
      <c r="N395" s="147"/>
      <c r="O395" s="147"/>
      <c r="P395" s="147"/>
      <c r="Q395" s="147"/>
      <c r="R395" s="148"/>
      <c r="T395" s="149"/>
      <c r="U395" s="147"/>
      <c r="V395" s="147"/>
      <c r="W395" s="147"/>
      <c r="X395" s="147"/>
      <c r="Y395" s="147"/>
      <c r="Z395" s="147"/>
      <c r="AA395" s="150"/>
      <c r="AT395" s="151" t="s">
        <v>160</v>
      </c>
      <c r="AU395" s="151" t="s">
        <v>97</v>
      </c>
      <c r="AV395" s="151" t="s">
        <v>22</v>
      </c>
      <c r="AW395" s="151" t="s">
        <v>106</v>
      </c>
      <c r="AX395" s="151" t="s">
        <v>80</v>
      </c>
      <c r="AY395" s="151" t="s">
        <v>151</v>
      </c>
    </row>
    <row r="396" spans="2:51" s="6" customFormat="1" ht="18.75" customHeight="1">
      <c r="B396" s="152"/>
      <c r="C396" s="153"/>
      <c r="D396" s="153"/>
      <c r="E396" s="153"/>
      <c r="F396" s="243" t="s">
        <v>169</v>
      </c>
      <c r="G396" s="244"/>
      <c r="H396" s="244"/>
      <c r="I396" s="244"/>
      <c r="J396" s="153"/>
      <c r="K396" s="154">
        <v>49.8</v>
      </c>
      <c r="L396" s="153"/>
      <c r="M396" s="153"/>
      <c r="N396" s="153"/>
      <c r="O396" s="153"/>
      <c r="P396" s="153"/>
      <c r="Q396" s="153"/>
      <c r="R396" s="155"/>
      <c r="T396" s="156"/>
      <c r="U396" s="153"/>
      <c r="V396" s="153"/>
      <c r="W396" s="153"/>
      <c r="X396" s="153"/>
      <c r="Y396" s="153"/>
      <c r="Z396" s="153"/>
      <c r="AA396" s="157"/>
      <c r="AT396" s="158" t="s">
        <v>160</v>
      </c>
      <c r="AU396" s="158" t="s">
        <v>97</v>
      </c>
      <c r="AV396" s="158" t="s">
        <v>97</v>
      </c>
      <c r="AW396" s="158" t="s">
        <v>106</v>
      </c>
      <c r="AX396" s="158" t="s">
        <v>80</v>
      </c>
      <c r="AY396" s="158" t="s">
        <v>151</v>
      </c>
    </row>
    <row r="397" spans="2:51" s="6" customFormat="1" ht="18.75" customHeight="1">
      <c r="B397" s="159"/>
      <c r="C397" s="160"/>
      <c r="D397" s="160"/>
      <c r="E397" s="160"/>
      <c r="F397" s="251" t="s">
        <v>170</v>
      </c>
      <c r="G397" s="252"/>
      <c r="H397" s="252"/>
      <c r="I397" s="252"/>
      <c r="J397" s="160"/>
      <c r="K397" s="161">
        <v>99.3</v>
      </c>
      <c r="L397" s="160"/>
      <c r="M397" s="160"/>
      <c r="N397" s="160"/>
      <c r="O397" s="160"/>
      <c r="P397" s="160"/>
      <c r="Q397" s="160"/>
      <c r="R397" s="162"/>
      <c r="T397" s="163"/>
      <c r="U397" s="160"/>
      <c r="V397" s="160"/>
      <c r="W397" s="160"/>
      <c r="X397" s="160"/>
      <c r="Y397" s="160"/>
      <c r="Z397" s="160"/>
      <c r="AA397" s="164"/>
      <c r="AT397" s="165" t="s">
        <v>160</v>
      </c>
      <c r="AU397" s="165" t="s">
        <v>97</v>
      </c>
      <c r="AV397" s="165" t="s">
        <v>157</v>
      </c>
      <c r="AW397" s="165" t="s">
        <v>106</v>
      </c>
      <c r="AX397" s="165" t="s">
        <v>22</v>
      </c>
      <c r="AY397" s="165" t="s">
        <v>151</v>
      </c>
    </row>
    <row r="398" spans="2:65" s="6" customFormat="1" ht="39" customHeight="1">
      <c r="B398" s="23"/>
      <c r="C398" s="139" t="s">
        <v>418</v>
      </c>
      <c r="D398" s="139" t="s">
        <v>153</v>
      </c>
      <c r="E398" s="140" t="s">
        <v>419</v>
      </c>
      <c r="F398" s="240" t="s">
        <v>420</v>
      </c>
      <c r="G398" s="237"/>
      <c r="H398" s="237"/>
      <c r="I398" s="237"/>
      <c r="J398" s="141" t="s">
        <v>156</v>
      </c>
      <c r="K398" s="142">
        <v>271.982</v>
      </c>
      <c r="L398" s="236">
        <v>0</v>
      </c>
      <c r="M398" s="237"/>
      <c r="N398" s="238">
        <f>ROUND($L$398*$K$398,2)</f>
        <v>0</v>
      </c>
      <c r="O398" s="237"/>
      <c r="P398" s="237"/>
      <c r="Q398" s="237"/>
      <c r="R398" s="25"/>
      <c r="T398" s="143"/>
      <c r="U398" s="31" t="s">
        <v>45</v>
      </c>
      <c r="V398" s="24"/>
      <c r="W398" s="144">
        <f>$V$398*$K$398</f>
        <v>0</v>
      </c>
      <c r="X398" s="144">
        <v>0.00026</v>
      </c>
      <c r="Y398" s="144">
        <f>$X$398*$K$398</f>
        <v>0.07071532</v>
      </c>
      <c r="Z398" s="144">
        <v>0</v>
      </c>
      <c r="AA398" s="145">
        <f>$Z$398*$K$398</f>
        <v>0</v>
      </c>
      <c r="AR398" s="6" t="s">
        <v>191</v>
      </c>
      <c r="AT398" s="6" t="s">
        <v>153</v>
      </c>
      <c r="AU398" s="6" t="s">
        <v>97</v>
      </c>
      <c r="AY398" s="6" t="s">
        <v>151</v>
      </c>
      <c r="BE398" s="89">
        <f>IF($U$398="základní",$N$398,0)</f>
        <v>0</v>
      </c>
      <c r="BF398" s="89">
        <f>IF($U$398="snížená",$N$398,0)</f>
        <v>0</v>
      </c>
      <c r="BG398" s="89">
        <f>IF($U$398="zákl. přenesená",$N$398,0)</f>
        <v>0</v>
      </c>
      <c r="BH398" s="89">
        <f>IF($U$398="sníž. přenesená",$N$398,0)</f>
        <v>0</v>
      </c>
      <c r="BI398" s="89">
        <f>IF($U$398="nulová",$N$398,0)</f>
        <v>0</v>
      </c>
      <c r="BJ398" s="6" t="s">
        <v>22</v>
      </c>
      <c r="BK398" s="89">
        <f>ROUND($L$398*$K$398,2)</f>
        <v>0</v>
      </c>
      <c r="BL398" s="6" t="s">
        <v>191</v>
      </c>
      <c r="BM398" s="6" t="s">
        <v>421</v>
      </c>
    </row>
    <row r="399" spans="2:51" s="6" customFormat="1" ht="18.75" customHeight="1">
      <c r="B399" s="146"/>
      <c r="C399" s="147"/>
      <c r="D399" s="147"/>
      <c r="E399" s="147"/>
      <c r="F399" s="241" t="s">
        <v>166</v>
      </c>
      <c r="G399" s="242"/>
      <c r="H399" s="242"/>
      <c r="I399" s="242"/>
      <c r="J399" s="147"/>
      <c r="K399" s="147"/>
      <c r="L399" s="147"/>
      <c r="M399" s="147"/>
      <c r="N399" s="147"/>
      <c r="O399" s="147"/>
      <c r="P399" s="147"/>
      <c r="Q399" s="147"/>
      <c r="R399" s="148"/>
      <c r="T399" s="149"/>
      <c r="U399" s="147"/>
      <c r="V399" s="147"/>
      <c r="W399" s="147"/>
      <c r="X399" s="147"/>
      <c r="Y399" s="147"/>
      <c r="Z399" s="147"/>
      <c r="AA399" s="150"/>
      <c r="AT399" s="151" t="s">
        <v>160</v>
      </c>
      <c r="AU399" s="151" t="s">
        <v>97</v>
      </c>
      <c r="AV399" s="151" t="s">
        <v>22</v>
      </c>
      <c r="AW399" s="151" t="s">
        <v>106</v>
      </c>
      <c r="AX399" s="151" t="s">
        <v>80</v>
      </c>
      <c r="AY399" s="151" t="s">
        <v>151</v>
      </c>
    </row>
    <row r="400" spans="2:51" s="6" customFormat="1" ht="32.25" customHeight="1">
      <c r="B400" s="152"/>
      <c r="C400" s="153"/>
      <c r="D400" s="153"/>
      <c r="E400" s="153"/>
      <c r="F400" s="243" t="s">
        <v>393</v>
      </c>
      <c r="G400" s="244"/>
      <c r="H400" s="244"/>
      <c r="I400" s="244"/>
      <c r="J400" s="153"/>
      <c r="K400" s="154">
        <v>107.198</v>
      </c>
      <c r="L400" s="153"/>
      <c r="M400" s="153"/>
      <c r="N400" s="153"/>
      <c r="O400" s="153"/>
      <c r="P400" s="153"/>
      <c r="Q400" s="153"/>
      <c r="R400" s="155"/>
      <c r="T400" s="156"/>
      <c r="U400" s="153"/>
      <c r="V400" s="153"/>
      <c r="W400" s="153"/>
      <c r="X400" s="153"/>
      <c r="Y400" s="153"/>
      <c r="Z400" s="153"/>
      <c r="AA400" s="157"/>
      <c r="AT400" s="158" t="s">
        <v>160</v>
      </c>
      <c r="AU400" s="158" t="s">
        <v>97</v>
      </c>
      <c r="AV400" s="158" t="s">
        <v>97</v>
      </c>
      <c r="AW400" s="158" t="s">
        <v>106</v>
      </c>
      <c r="AX400" s="158" t="s">
        <v>80</v>
      </c>
      <c r="AY400" s="158" t="s">
        <v>151</v>
      </c>
    </row>
    <row r="401" spans="2:51" s="6" customFormat="1" ht="18.75" customHeight="1">
      <c r="B401" s="152"/>
      <c r="C401" s="153"/>
      <c r="D401" s="153"/>
      <c r="E401" s="153"/>
      <c r="F401" s="243" t="s">
        <v>394</v>
      </c>
      <c r="G401" s="244"/>
      <c r="H401" s="244"/>
      <c r="I401" s="244"/>
      <c r="J401" s="153"/>
      <c r="K401" s="154">
        <v>-2</v>
      </c>
      <c r="L401" s="153"/>
      <c r="M401" s="153"/>
      <c r="N401" s="153"/>
      <c r="O401" s="153"/>
      <c r="P401" s="153"/>
      <c r="Q401" s="153"/>
      <c r="R401" s="155"/>
      <c r="T401" s="156"/>
      <c r="U401" s="153"/>
      <c r="V401" s="153"/>
      <c r="W401" s="153"/>
      <c r="X401" s="153"/>
      <c r="Y401" s="153"/>
      <c r="Z401" s="153"/>
      <c r="AA401" s="157"/>
      <c r="AT401" s="158" t="s">
        <v>160</v>
      </c>
      <c r="AU401" s="158" t="s">
        <v>97</v>
      </c>
      <c r="AV401" s="158" t="s">
        <v>97</v>
      </c>
      <c r="AW401" s="158" t="s">
        <v>106</v>
      </c>
      <c r="AX401" s="158" t="s">
        <v>80</v>
      </c>
      <c r="AY401" s="158" t="s">
        <v>151</v>
      </c>
    </row>
    <row r="402" spans="2:51" s="6" customFormat="1" ht="18.75" customHeight="1">
      <c r="B402" s="152"/>
      <c r="C402" s="153"/>
      <c r="D402" s="153"/>
      <c r="E402" s="153"/>
      <c r="F402" s="243" t="s">
        <v>395</v>
      </c>
      <c r="G402" s="244"/>
      <c r="H402" s="244"/>
      <c r="I402" s="244"/>
      <c r="J402" s="153"/>
      <c r="K402" s="154">
        <v>-16.61</v>
      </c>
      <c r="L402" s="153"/>
      <c r="M402" s="153"/>
      <c r="N402" s="153"/>
      <c r="O402" s="153"/>
      <c r="P402" s="153"/>
      <c r="Q402" s="153"/>
      <c r="R402" s="155"/>
      <c r="T402" s="156"/>
      <c r="U402" s="153"/>
      <c r="V402" s="153"/>
      <c r="W402" s="153"/>
      <c r="X402" s="153"/>
      <c r="Y402" s="153"/>
      <c r="Z402" s="153"/>
      <c r="AA402" s="157"/>
      <c r="AT402" s="158" t="s">
        <v>160</v>
      </c>
      <c r="AU402" s="158" t="s">
        <v>97</v>
      </c>
      <c r="AV402" s="158" t="s">
        <v>97</v>
      </c>
      <c r="AW402" s="158" t="s">
        <v>106</v>
      </c>
      <c r="AX402" s="158" t="s">
        <v>80</v>
      </c>
      <c r="AY402" s="158" t="s">
        <v>151</v>
      </c>
    </row>
    <row r="403" spans="2:51" s="6" customFormat="1" ht="18.75" customHeight="1">
      <c r="B403" s="152"/>
      <c r="C403" s="153"/>
      <c r="D403" s="153"/>
      <c r="E403" s="153"/>
      <c r="F403" s="243" t="s">
        <v>396</v>
      </c>
      <c r="G403" s="244"/>
      <c r="H403" s="244"/>
      <c r="I403" s="244"/>
      <c r="J403" s="153"/>
      <c r="K403" s="154">
        <v>-2</v>
      </c>
      <c r="L403" s="153"/>
      <c r="M403" s="153"/>
      <c r="N403" s="153"/>
      <c r="O403" s="153"/>
      <c r="P403" s="153"/>
      <c r="Q403" s="153"/>
      <c r="R403" s="155"/>
      <c r="T403" s="156"/>
      <c r="U403" s="153"/>
      <c r="V403" s="153"/>
      <c r="W403" s="153"/>
      <c r="X403" s="153"/>
      <c r="Y403" s="153"/>
      <c r="Z403" s="153"/>
      <c r="AA403" s="157"/>
      <c r="AT403" s="158" t="s">
        <v>160</v>
      </c>
      <c r="AU403" s="158" t="s">
        <v>97</v>
      </c>
      <c r="AV403" s="158" t="s">
        <v>97</v>
      </c>
      <c r="AW403" s="158" t="s">
        <v>106</v>
      </c>
      <c r="AX403" s="158" t="s">
        <v>80</v>
      </c>
      <c r="AY403" s="158" t="s">
        <v>151</v>
      </c>
    </row>
    <row r="404" spans="2:51" s="6" customFormat="1" ht="18.75" customHeight="1">
      <c r="B404" s="152"/>
      <c r="C404" s="153"/>
      <c r="D404" s="153"/>
      <c r="E404" s="153"/>
      <c r="F404" s="243" t="s">
        <v>397</v>
      </c>
      <c r="G404" s="244"/>
      <c r="H404" s="244"/>
      <c r="I404" s="244"/>
      <c r="J404" s="153"/>
      <c r="K404" s="154">
        <v>49.5</v>
      </c>
      <c r="L404" s="153"/>
      <c r="M404" s="153"/>
      <c r="N404" s="153"/>
      <c r="O404" s="153"/>
      <c r="P404" s="153"/>
      <c r="Q404" s="153"/>
      <c r="R404" s="155"/>
      <c r="T404" s="156"/>
      <c r="U404" s="153"/>
      <c r="V404" s="153"/>
      <c r="W404" s="153"/>
      <c r="X404" s="153"/>
      <c r="Y404" s="153"/>
      <c r="Z404" s="153"/>
      <c r="AA404" s="157"/>
      <c r="AT404" s="158" t="s">
        <v>160</v>
      </c>
      <c r="AU404" s="158" t="s">
        <v>97</v>
      </c>
      <c r="AV404" s="158" t="s">
        <v>97</v>
      </c>
      <c r="AW404" s="158" t="s">
        <v>106</v>
      </c>
      <c r="AX404" s="158" t="s">
        <v>80</v>
      </c>
      <c r="AY404" s="158" t="s">
        <v>151</v>
      </c>
    </row>
    <row r="405" spans="2:51" s="6" customFormat="1" ht="18.75" customHeight="1">
      <c r="B405" s="171"/>
      <c r="C405" s="172"/>
      <c r="D405" s="172"/>
      <c r="E405" s="172"/>
      <c r="F405" s="249" t="s">
        <v>303</v>
      </c>
      <c r="G405" s="250"/>
      <c r="H405" s="250"/>
      <c r="I405" s="250"/>
      <c r="J405" s="172"/>
      <c r="K405" s="173">
        <v>136.088</v>
      </c>
      <c r="L405" s="172"/>
      <c r="M405" s="172"/>
      <c r="N405" s="172"/>
      <c r="O405" s="172"/>
      <c r="P405" s="172"/>
      <c r="Q405" s="172"/>
      <c r="R405" s="174"/>
      <c r="T405" s="175"/>
      <c r="U405" s="172"/>
      <c r="V405" s="172"/>
      <c r="W405" s="172"/>
      <c r="X405" s="172"/>
      <c r="Y405" s="172"/>
      <c r="Z405" s="172"/>
      <c r="AA405" s="176"/>
      <c r="AT405" s="177" t="s">
        <v>160</v>
      </c>
      <c r="AU405" s="177" t="s">
        <v>97</v>
      </c>
      <c r="AV405" s="177" t="s">
        <v>304</v>
      </c>
      <c r="AW405" s="177" t="s">
        <v>106</v>
      </c>
      <c r="AX405" s="177" t="s">
        <v>80</v>
      </c>
      <c r="AY405" s="177" t="s">
        <v>151</v>
      </c>
    </row>
    <row r="406" spans="2:51" s="6" customFormat="1" ht="18.75" customHeight="1">
      <c r="B406" s="146"/>
      <c r="C406" s="147"/>
      <c r="D406" s="147"/>
      <c r="E406" s="147"/>
      <c r="F406" s="241" t="s">
        <v>168</v>
      </c>
      <c r="G406" s="242"/>
      <c r="H406" s="242"/>
      <c r="I406" s="242"/>
      <c r="J406" s="147"/>
      <c r="K406" s="147"/>
      <c r="L406" s="147"/>
      <c r="M406" s="147"/>
      <c r="N406" s="147"/>
      <c r="O406" s="147"/>
      <c r="P406" s="147"/>
      <c r="Q406" s="147"/>
      <c r="R406" s="148"/>
      <c r="T406" s="149"/>
      <c r="U406" s="147"/>
      <c r="V406" s="147"/>
      <c r="W406" s="147"/>
      <c r="X406" s="147"/>
      <c r="Y406" s="147"/>
      <c r="Z406" s="147"/>
      <c r="AA406" s="150"/>
      <c r="AT406" s="151" t="s">
        <v>160</v>
      </c>
      <c r="AU406" s="151" t="s">
        <v>97</v>
      </c>
      <c r="AV406" s="151" t="s">
        <v>22</v>
      </c>
      <c r="AW406" s="151" t="s">
        <v>106</v>
      </c>
      <c r="AX406" s="151" t="s">
        <v>80</v>
      </c>
      <c r="AY406" s="151" t="s">
        <v>151</v>
      </c>
    </row>
    <row r="407" spans="2:51" s="6" customFormat="1" ht="46.5" customHeight="1">
      <c r="B407" s="152"/>
      <c r="C407" s="153"/>
      <c r="D407" s="153"/>
      <c r="E407" s="153"/>
      <c r="F407" s="243" t="s">
        <v>398</v>
      </c>
      <c r="G407" s="244"/>
      <c r="H407" s="244"/>
      <c r="I407" s="244"/>
      <c r="J407" s="153"/>
      <c r="K407" s="154">
        <v>106.704</v>
      </c>
      <c r="L407" s="153"/>
      <c r="M407" s="153"/>
      <c r="N407" s="153"/>
      <c r="O407" s="153"/>
      <c r="P407" s="153"/>
      <c r="Q407" s="153"/>
      <c r="R407" s="155"/>
      <c r="T407" s="156"/>
      <c r="U407" s="153"/>
      <c r="V407" s="153"/>
      <c r="W407" s="153"/>
      <c r="X407" s="153"/>
      <c r="Y407" s="153"/>
      <c r="Z407" s="153"/>
      <c r="AA407" s="157"/>
      <c r="AT407" s="158" t="s">
        <v>160</v>
      </c>
      <c r="AU407" s="158" t="s">
        <v>97</v>
      </c>
      <c r="AV407" s="158" t="s">
        <v>97</v>
      </c>
      <c r="AW407" s="158" t="s">
        <v>106</v>
      </c>
      <c r="AX407" s="158" t="s">
        <v>80</v>
      </c>
      <c r="AY407" s="158" t="s">
        <v>151</v>
      </c>
    </row>
    <row r="408" spans="2:51" s="6" customFormat="1" ht="18.75" customHeight="1">
      <c r="B408" s="152"/>
      <c r="C408" s="153"/>
      <c r="D408" s="153"/>
      <c r="E408" s="153"/>
      <c r="F408" s="243" t="s">
        <v>394</v>
      </c>
      <c r="G408" s="244"/>
      <c r="H408" s="244"/>
      <c r="I408" s="244"/>
      <c r="J408" s="153"/>
      <c r="K408" s="154">
        <v>-2</v>
      </c>
      <c r="L408" s="153"/>
      <c r="M408" s="153"/>
      <c r="N408" s="153"/>
      <c r="O408" s="153"/>
      <c r="P408" s="153"/>
      <c r="Q408" s="153"/>
      <c r="R408" s="155"/>
      <c r="T408" s="156"/>
      <c r="U408" s="153"/>
      <c r="V408" s="153"/>
      <c r="W408" s="153"/>
      <c r="X408" s="153"/>
      <c r="Y408" s="153"/>
      <c r="Z408" s="153"/>
      <c r="AA408" s="157"/>
      <c r="AT408" s="158" t="s">
        <v>160</v>
      </c>
      <c r="AU408" s="158" t="s">
        <v>97</v>
      </c>
      <c r="AV408" s="158" t="s">
        <v>97</v>
      </c>
      <c r="AW408" s="158" t="s">
        <v>106</v>
      </c>
      <c r="AX408" s="158" t="s">
        <v>80</v>
      </c>
      <c r="AY408" s="158" t="s">
        <v>151</v>
      </c>
    </row>
    <row r="409" spans="2:51" s="6" customFormat="1" ht="18.75" customHeight="1">
      <c r="B409" s="152"/>
      <c r="C409" s="153"/>
      <c r="D409" s="153"/>
      <c r="E409" s="153"/>
      <c r="F409" s="243" t="s">
        <v>395</v>
      </c>
      <c r="G409" s="244"/>
      <c r="H409" s="244"/>
      <c r="I409" s="244"/>
      <c r="J409" s="153"/>
      <c r="K409" s="154">
        <v>-16.61</v>
      </c>
      <c r="L409" s="153"/>
      <c r="M409" s="153"/>
      <c r="N409" s="153"/>
      <c r="O409" s="153"/>
      <c r="P409" s="153"/>
      <c r="Q409" s="153"/>
      <c r="R409" s="155"/>
      <c r="T409" s="156"/>
      <c r="U409" s="153"/>
      <c r="V409" s="153"/>
      <c r="W409" s="153"/>
      <c r="X409" s="153"/>
      <c r="Y409" s="153"/>
      <c r="Z409" s="153"/>
      <c r="AA409" s="157"/>
      <c r="AT409" s="158" t="s">
        <v>160</v>
      </c>
      <c r="AU409" s="158" t="s">
        <v>97</v>
      </c>
      <c r="AV409" s="158" t="s">
        <v>97</v>
      </c>
      <c r="AW409" s="158" t="s">
        <v>106</v>
      </c>
      <c r="AX409" s="158" t="s">
        <v>80</v>
      </c>
      <c r="AY409" s="158" t="s">
        <v>151</v>
      </c>
    </row>
    <row r="410" spans="2:51" s="6" customFormat="1" ht="18.75" customHeight="1">
      <c r="B410" s="152"/>
      <c r="C410" s="153"/>
      <c r="D410" s="153"/>
      <c r="E410" s="153"/>
      <c r="F410" s="243" t="s">
        <v>396</v>
      </c>
      <c r="G410" s="244"/>
      <c r="H410" s="244"/>
      <c r="I410" s="244"/>
      <c r="J410" s="153"/>
      <c r="K410" s="154">
        <v>-2</v>
      </c>
      <c r="L410" s="153"/>
      <c r="M410" s="153"/>
      <c r="N410" s="153"/>
      <c r="O410" s="153"/>
      <c r="P410" s="153"/>
      <c r="Q410" s="153"/>
      <c r="R410" s="155"/>
      <c r="T410" s="156"/>
      <c r="U410" s="153"/>
      <c r="V410" s="153"/>
      <c r="W410" s="153"/>
      <c r="X410" s="153"/>
      <c r="Y410" s="153"/>
      <c r="Z410" s="153"/>
      <c r="AA410" s="157"/>
      <c r="AT410" s="158" t="s">
        <v>160</v>
      </c>
      <c r="AU410" s="158" t="s">
        <v>97</v>
      </c>
      <c r="AV410" s="158" t="s">
        <v>97</v>
      </c>
      <c r="AW410" s="158" t="s">
        <v>106</v>
      </c>
      <c r="AX410" s="158" t="s">
        <v>80</v>
      </c>
      <c r="AY410" s="158" t="s">
        <v>151</v>
      </c>
    </row>
    <row r="411" spans="2:51" s="6" customFormat="1" ht="18.75" customHeight="1">
      <c r="B411" s="152"/>
      <c r="C411" s="153"/>
      <c r="D411" s="153"/>
      <c r="E411" s="153"/>
      <c r="F411" s="243" t="s">
        <v>399</v>
      </c>
      <c r="G411" s="244"/>
      <c r="H411" s="244"/>
      <c r="I411" s="244"/>
      <c r="J411" s="153"/>
      <c r="K411" s="154">
        <v>49.8</v>
      </c>
      <c r="L411" s="153"/>
      <c r="M411" s="153"/>
      <c r="N411" s="153"/>
      <c r="O411" s="153"/>
      <c r="P411" s="153"/>
      <c r="Q411" s="153"/>
      <c r="R411" s="155"/>
      <c r="T411" s="156"/>
      <c r="U411" s="153"/>
      <c r="V411" s="153"/>
      <c r="W411" s="153"/>
      <c r="X411" s="153"/>
      <c r="Y411" s="153"/>
      <c r="Z411" s="153"/>
      <c r="AA411" s="157"/>
      <c r="AT411" s="158" t="s">
        <v>160</v>
      </c>
      <c r="AU411" s="158" t="s">
        <v>97</v>
      </c>
      <c r="AV411" s="158" t="s">
        <v>97</v>
      </c>
      <c r="AW411" s="158" t="s">
        <v>106</v>
      </c>
      <c r="AX411" s="158" t="s">
        <v>80</v>
      </c>
      <c r="AY411" s="158" t="s">
        <v>151</v>
      </c>
    </row>
    <row r="412" spans="2:51" s="6" customFormat="1" ht="18.75" customHeight="1">
      <c r="B412" s="171"/>
      <c r="C412" s="172"/>
      <c r="D412" s="172"/>
      <c r="E412" s="172"/>
      <c r="F412" s="249" t="s">
        <v>303</v>
      </c>
      <c r="G412" s="250"/>
      <c r="H412" s="250"/>
      <c r="I412" s="250"/>
      <c r="J412" s="172"/>
      <c r="K412" s="173">
        <v>135.894</v>
      </c>
      <c r="L412" s="172"/>
      <c r="M412" s="172"/>
      <c r="N412" s="172"/>
      <c r="O412" s="172"/>
      <c r="P412" s="172"/>
      <c r="Q412" s="172"/>
      <c r="R412" s="174"/>
      <c r="T412" s="175"/>
      <c r="U412" s="172"/>
      <c r="V412" s="172"/>
      <c r="W412" s="172"/>
      <c r="X412" s="172"/>
      <c r="Y412" s="172"/>
      <c r="Z412" s="172"/>
      <c r="AA412" s="176"/>
      <c r="AT412" s="177" t="s">
        <v>160</v>
      </c>
      <c r="AU412" s="177" t="s">
        <v>97</v>
      </c>
      <c r="AV412" s="177" t="s">
        <v>304</v>
      </c>
      <c r="AW412" s="177" t="s">
        <v>106</v>
      </c>
      <c r="AX412" s="177" t="s">
        <v>80</v>
      </c>
      <c r="AY412" s="177" t="s">
        <v>151</v>
      </c>
    </row>
    <row r="413" spans="2:51" s="6" customFormat="1" ht="18.75" customHeight="1">
      <c r="B413" s="159"/>
      <c r="C413" s="160"/>
      <c r="D413" s="160"/>
      <c r="E413" s="160"/>
      <c r="F413" s="251" t="s">
        <v>170</v>
      </c>
      <c r="G413" s="252"/>
      <c r="H413" s="252"/>
      <c r="I413" s="252"/>
      <c r="J413" s="160"/>
      <c r="K413" s="161">
        <v>271.982</v>
      </c>
      <c r="L413" s="160"/>
      <c r="M413" s="160"/>
      <c r="N413" s="160"/>
      <c r="O413" s="160"/>
      <c r="P413" s="160"/>
      <c r="Q413" s="160"/>
      <c r="R413" s="162"/>
      <c r="T413" s="163"/>
      <c r="U413" s="160"/>
      <c r="V413" s="160"/>
      <c r="W413" s="160"/>
      <c r="X413" s="160"/>
      <c r="Y413" s="160"/>
      <c r="Z413" s="160"/>
      <c r="AA413" s="164"/>
      <c r="AT413" s="165" t="s">
        <v>160</v>
      </c>
      <c r="AU413" s="165" t="s">
        <v>97</v>
      </c>
      <c r="AV413" s="165" t="s">
        <v>157</v>
      </c>
      <c r="AW413" s="165" t="s">
        <v>106</v>
      </c>
      <c r="AX413" s="165" t="s">
        <v>22</v>
      </c>
      <c r="AY413" s="165" t="s">
        <v>151</v>
      </c>
    </row>
    <row r="414" spans="2:63" s="128" customFormat="1" ht="30.75" customHeight="1">
      <c r="B414" s="129"/>
      <c r="C414" s="130"/>
      <c r="D414" s="138" t="s">
        <v>121</v>
      </c>
      <c r="E414" s="138"/>
      <c r="F414" s="138"/>
      <c r="G414" s="138"/>
      <c r="H414" s="138"/>
      <c r="I414" s="138"/>
      <c r="J414" s="138"/>
      <c r="K414" s="138"/>
      <c r="L414" s="138"/>
      <c r="M414" s="138"/>
      <c r="N414" s="232">
        <f>$BK$414</f>
        <v>0</v>
      </c>
      <c r="O414" s="231"/>
      <c r="P414" s="231"/>
      <c r="Q414" s="231"/>
      <c r="R414" s="132"/>
      <c r="T414" s="133"/>
      <c r="U414" s="130"/>
      <c r="V414" s="130"/>
      <c r="W414" s="134">
        <f>SUM($W$415:$W$420)</f>
        <v>0</v>
      </c>
      <c r="X414" s="130"/>
      <c r="Y414" s="134">
        <f>SUM($Y$415:$Y$420)</f>
        <v>0</v>
      </c>
      <c r="Z414" s="130"/>
      <c r="AA414" s="135">
        <f>SUM($AA$415:$AA$420)</f>
        <v>0</v>
      </c>
      <c r="AR414" s="136" t="s">
        <v>97</v>
      </c>
      <c r="AT414" s="136" t="s">
        <v>79</v>
      </c>
      <c r="AU414" s="136" t="s">
        <v>22</v>
      </c>
      <c r="AY414" s="136" t="s">
        <v>151</v>
      </c>
      <c r="BK414" s="137">
        <f>SUM($BK$415:$BK$420)</f>
        <v>0</v>
      </c>
    </row>
    <row r="415" spans="2:65" s="6" customFormat="1" ht="27" customHeight="1">
      <c r="B415" s="23"/>
      <c r="C415" s="139" t="s">
        <v>422</v>
      </c>
      <c r="D415" s="139" t="s">
        <v>153</v>
      </c>
      <c r="E415" s="140" t="s">
        <v>423</v>
      </c>
      <c r="F415" s="240" t="s">
        <v>424</v>
      </c>
      <c r="G415" s="237"/>
      <c r="H415" s="237"/>
      <c r="I415" s="237"/>
      <c r="J415" s="141" t="s">
        <v>156</v>
      </c>
      <c r="K415" s="142">
        <v>33.22</v>
      </c>
      <c r="L415" s="236">
        <v>0</v>
      </c>
      <c r="M415" s="237"/>
      <c r="N415" s="238">
        <f>ROUND($L$415*$K$415,2)</f>
        <v>0</v>
      </c>
      <c r="O415" s="237"/>
      <c r="P415" s="237"/>
      <c r="Q415" s="237"/>
      <c r="R415" s="25"/>
      <c r="T415" s="143"/>
      <c r="U415" s="31" t="s">
        <v>45</v>
      </c>
      <c r="V415" s="24"/>
      <c r="W415" s="144">
        <f>$V$415*$K$415</f>
        <v>0</v>
      </c>
      <c r="X415" s="144">
        <v>0</v>
      </c>
      <c r="Y415" s="144">
        <f>$X$415*$K$415</f>
        <v>0</v>
      </c>
      <c r="Z415" s="144">
        <v>0</v>
      </c>
      <c r="AA415" s="145">
        <f>$Z$415*$K$415</f>
        <v>0</v>
      </c>
      <c r="AR415" s="6" t="s">
        <v>191</v>
      </c>
      <c r="AT415" s="6" t="s">
        <v>153</v>
      </c>
      <c r="AU415" s="6" t="s">
        <v>97</v>
      </c>
      <c r="AY415" s="6" t="s">
        <v>151</v>
      </c>
      <c r="BE415" s="89">
        <f>IF($U$415="základní",$N$415,0)</f>
        <v>0</v>
      </c>
      <c r="BF415" s="89">
        <f>IF($U$415="snížená",$N$415,0)</f>
        <v>0</v>
      </c>
      <c r="BG415" s="89">
        <f>IF($U$415="zákl. přenesená",$N$415,0)</f>
        <v>0</v>
      </c>
      <c r="BH415" s="89">
        <f>IF($U$415="sníž. přenesená",$N$415,0)</f>
        <v>0</v>
      </c>
      <c r="BI415" s="89">
        <f>IF($U$415="nulová",$N$415,0)</f>
        <v>0</v>
      </c>
      <c r="BJ415" s="6" t="s">
        <v>22</v>
      </c>
      <c r="BK415" s="89">
        <f>ROUND($L$415*$K$415,2)</f>
        <v>0</v>
      </c>
      <c r="BL415" s="6" t="s">
        <v>191</v>
      </c>
      <c r="BM415" s="6" t="s">
        <v>425</v>
      </c>
    </row>
    <row r="416" spans="2:51" s="6" customFormat="1" ht="18.75" customHeight="1">
      <c r="B416" s="146"/>
      <c r="C416" s="147"/>
      <c r="D416" s="147"/>
      <c r="E416" s="147"/>
      <c r="F416" s="241" t="s">
        <v>426</v>
      </c>
      <c r="G416" s="242"/>
      <c r="H416" s="242"/>
      <c r="I416" s="242"/>
      <c r="J416" s="147"/>
      <c r="K416" s="147"/>
      <c r="L416" s="147"/>
      <c r="M416" s="147"/>
      <c r="N416" s="147"/>
      <c r="O416" s="147"/>
      <c r="P416" s="147"/>
      <c r="Q416" s="147"/>
      <c r="R416" s="148"/>
      <c r="T416" s="149"/>
      <c r="U416" s="147"/>
      <c r="V416" s="147"/>
      <c r="W416" s="147"/>
      <c r="X416" s="147"/>
      <c r="Y416" s="147"/>
      <c r="Z416" s="147"/>
      <c r="AA416" s="150"/>
      <c r="AT416" s="151" t="s">
        <v>160</v>
      </c>
      <c r="AU416" s="151" t="s">
        <v>97</v>
      </c>
      <c r="AV416" s="151" t="s">
        <v>22</v>
      </c>
      <c r="AW416" s="151" t="s">
        <v>106</v>
      </c>
      <c r="AX416" s="151" t="s">
        <v>80</v>
      </c>
      <c r="AY416" s="151" t="s">
        <v>151</v>
      </c>
    </row>
    <row r="417" spans="2:51" s="6" customFormat="1" ht="18.75" customHeight="1">
      <c r="B417" s="146"/>
      <c r="C417" s="147"/>
      <c r="D417" s="147"/>
      <c r="E417" s="147"/>
      <c r="F417" s="241" t="s">
        <v>427</v>
      </c>
      <c r="G417" s="242"/>
      <c r="H417" s="242"/>
      <c r="I417" s="242"/>
      <c r="J417" s="147"/>
      <c r="K417" s="147"/>
      <c r="L417" s="147"/>
      <c r="M417" s="147"/>
      <c r="N417" s="147"/>
      <c r="O417" s="147"/>
      <c r="P417" s="147"/>
      <c r="Q417" s="147"/>
      <c r="R417" s="148"/>
      <c r="T417" s="149"/>
      <c r="U417" s="147"/>
      <c r="V417" s="147"/>
      <c r="W417" s="147"/>
      <c r="X417" s="147"/>
      <c r="Y417" s="147"/>
      <c r="Z417" s="147"/>
      <c r="AA417" s="150"/>
      <c r="AT417" s="151" t="s">
        <v>160</v>
      </c>
      <c r="AU417" s="151" t="s">
        <v>97</v>
      </c>
      <c r="AV417" s="151" t="s">
        <v>22</v>
      </c>
      <c r="AW417" s="151" t="s">
        <v>106</v>
      </c>
      <c r="AX417" s="151" t="s">
        <v>80</v>
      </c>
      <c r="AY417" s="151" t="s">
        <v>151</v>
      </c>
    </row>
    <row r="418" spans="2:51" s="6" customFormat="1" ht="18.75" customHeight="1">
      <c r="B418" s="146"/>
      <c r="C418" s="147"/>
      <c r="D418" s="147"/>
      <c r="E418" s="147"/>
      <c r="F418" s="241" t="s">
        <v>428</v>
      </c>
      <c r="G418" s="242"/>
      <c r="H418" s="242"/>
      <c r="I418" s="242"/>
      <c r="J418" s="147"/>
      <c r="K418" s="147"/>
      <c r="L418" s="147"/>
      <c r="M418" s="147"/>
      <c r="N418" s="147"/>
      <c r="O418" s="147"/>
      <c r="P418" s="147"/>
      <c r="Q418" s="147"/>
      <c r="R418" s="148"/>
      <c r="T418" s="149"/>
      <c r="U418" s="147"/>
      <c r="V418" s="147"/>
      <c r="W418" s="147"/>
      <c r="X418" s="147"/>
      <c r="Y418" s="147"/>
      <c r="Z418" s="147"/>
      <c r="AA418" s="150"/>
      <c r="AT418" s="151" t="s">
        <v>160</v>
      </c>
      <c r="AU418" s="151" t="s">
        <v>97</v>
      </c>
      <c r="AV418" s="151" t="s">
        <v>22</v>
      </c>
      <c r="AW418" s="151" t="s">
        <v>106</v>
      </c>
      <c r="AX418" s="151" t="s">
        <v>80</v>
      </c>
      <c r="AY418" s="151" t="s">
        <v>151</v>
      </c>
    </row>
    <row r="419" spans="2:51" s="6" customFormat="1" ht="18.75" customHeight="1">
      <c r="B419" s="152"/>
      <c r="C419" s="153"/>
      <c r="D419" s="153"/>
      <c r="E419" s="153"/>
      <c r="F419" s="243" t="s">
        <v>181</v>
      </c>
      <c r="G419" s="244"/>
      <c r="H419" s="244"/>
      <c r="I419" s="244"/>
      <c r="J419" s="153"/>
      <c r="K419" s="154">
        <v>33.22</v>
      </c>
      <c r="L419" s="153"/>
      <c r="M419" s="153"/>
      <c r="N419" s="153"/>
      <c r="O419" s="153"/>
      <c r="P419" s="153"/>
      <c r="Q419" s="153"/>
      <c r="R419" s="155"/>
      <c r="T419" s="156"/>
      <c r="U419" s="153"/>
      <c r="V419" s="153"/>
      <c r="W419" s="153"/>
      <c r="X419" s="153"/>
      <c r="Y419" s="153"/>
      <c r="Z419" s="153"/>
      <c r="AA419" s="157"/>
      <c r="AT419" s="158" t="s">
        <v>160</v>
      </c>
      <c r="AU419" s="158" t="s">
        <v>97</v>
      </c>
      <c r="AV419" s="158" t="s">
        <v>97</v>
      </c>
      <c r="AW419" s="158" t="s">
        <v>106</v>
      </c>
      <c r="AX419" s="158" t="s">
        <v>22</v>
      </c>
      <c r="AY419" s="158" t="s">
        <v>151</v>
      </c>
    </row>
    <row r="420" spans="2:65" s="6" customFormat="1" ht="39" customHeight="1">
      <c r="B420" s="23"/>
      <c r="C420" s="167" t="s">
        <v>429</v>
      </c>
      <c r="D420" s="167" t="s">
        <v>284</v>
      </c>
      <c r="E420" s="168" t="s">
        <v>430</v>
      </c>
      <c r="F420" s="245" t="s">
        <v>431</v>
      </c>
      <c r="G420" s="246"/>
      <c r="H420" s="246"/>
      <c r="I420" s="246"/>
      <c r="J420" s="169" t="s">
        <v>156</v>
      </c>
      <c r="K420" s="170">
        <v>33.22</v>
      </c>
      <c r="L420" s="247">
        <v>0</v>
      </c>
      <c r="M420" s="246"/>
      <c r="N420" s="248">
        <f>ROUND($L$420*$K$420,2)</f>
        <v>0</v>
      </c>
      <c r="O420" s="237"/>
      <c r="P420" s="237"/>
      <c r="Q420" s="237"/>
      <c r="R420" s="25"/>
      <c r="T420" s="143"/>
      <c r="U420" s="31" t="s">
        <v>45</v>
      </c>
      <c r="V420" s="24"/>
      <c r="W420" s="144">
        <f>$V$420*$K$420</f>
        <v>0</v>
      </c>
      <c r="X420" s="144">
        <v>0</v>
      </c>
      <c r="Y420" s="144">
        <f>$X$420*$K$420</f>
        <v>0</v>
      </c>
      <c r="Z420" s="144">
        <v>0</v>
      </c>
      <c r="AA420" s="145">
        <f>$Z$420*$K$420</f>
        <v>0</v>
      </c>
      <c r="AR420" s="6" t="s">
        <v>287</v>
      </c>
      <c r="AT420" s="6" t="s">
        <v>284</v>
      </c>
      <c r="AU420" s="6" t="s">
        <v>97</v>
      </c>
      <c r="AY420" s="6" t="s">
        <v>151</v>
      </c>
      <c r="BE420" s="89">
        <f>IF($U$420="základní",$N$420,0)</f>
        <v>0</v>
      </c>
      <c r="BF420" s="89">
        <f>IF($U$420="snížená",$N$420,0)</f>
        <v>0</v>
      </c>
      <c r="BG420" s="89">
        <f>IF($U$420="zákl. přenesená",$N$420,0)</f>
        <v>0</v>
      </c>
      <c r="BH420" s="89">
        <f>IF($U$420="sníž. přenesená",$N$420,0)</f>
        <v>0</v>
      </c>
      <c r="BI420" s="89">
        <f>IF($U$420="nulová",$N$420,0)</f>
        <v>0</v>
      </c>
      <c r="BJ420" s="6" t="s">
        <v>22</v>
      </c>
      <c r="BK420" s="89">
        <f>ROUND($L$420*$K$420,2)</f>
        <v>0</v>
      </c>
      <c r="BL420" s="6" t="s">
        <v>191</v>
      </c>
      <c r="BM420" s="6" t="s">
        <v>432</v>
      </c>
    </row>
    <row r="421" spans="2:63" s="128" customFormat="1" ht="37.5" customHeight="1">
      <c r="B421" s="129"/>
      <c r="C421" s="130"/>
      <c r="D421" s="131" t="s">
        <v>122</v>
      </c>
      <c r="E421" s="131"/>
      <c r="F421" s="131"/>
      <c r="G421" s="131"/>
      <c r="H421" s="131"/>
      <c r="I421" s="131"/>
      <c r="J421" s="131"/>
      <c r="K421" s="131"/>
      <c r="L421" s="131"/>
      <c r="M421" s="131"/>
      <c r="N421" s="230">
        <f>$BK$421</f>
        <v>0</v>
      </c>
      <c r="O421" s="231"/>
      <c r="P421" s="231"/>
      <c r="Q421" s="231"/>
      <c r="R421" s="132"/>
      <c r="T421" s="133"/>
      <c r="U421" s="130"/>
      <c r="V421" s="130"/>
      <c r="W421" s="134">
        <f>$W$422+$W$424+$W$426</f>
        <v>0</v>
      </c>
      <c r="X421" s="130"/>
      <c r="Y421" s="134">
        <f>$Y$422+$Y$424+$Y$426</f>
        <v>0</v>
      </c>
      <c r="Z421" s="130"/>
      <c r="AA421" s="135">
        <f>$AA$422+$AA$424+$AA$426</f>
        <v>0</v>
      </c>
      <c r="AR421" s="136" t="s">
        <v>227</v>
      </c>
      <c r="AT421" s="136" t="s">
        <v>79</v>
      </c>
      <c r="AU421" s="136" t="s">
        <v>80</v>
      </c>
      <c r="AY421" s="136" t="s">
        <v>151</v>
      </c>
      <c r="BK421" s="137">
        <f>$BK$422+$BK$424+$BK$426</f>
        <v>0</v>
      </c>
    </row>
    <row r="422" spans="2:63" s="128" customFormat="1" ht="21" customHeight="1">
      <c r="B422" s="129"/>
      <c r="C422" s="130"/>
      <c r="D422" s="138" t="s">
        <v>123</v>
      </c>
      <c r="E422" s="138"/>
      <c r="F422" s="138"/>
      <c r="G422" s="138"/>
      <c r="H422" s="138"/>
      <c r="I422" s="138"/>
      <c r="J422" s="138"/>
      <c r="K422" s="138"/>
      <c r="L422" s="138"/>
      <c r="M422" s="138"/>
      <c r="N422" s="232">
        <f>$BK$422</f>
        <v>0</v>
      </c>
      <c r="O422" s="231"/>
      <c r="P422" s="231"/>
      <c r="Q422" s="231"/>
      <c r="R422" s="132"/>
      <c r="T422" s="133"/>
      <c r="U422" s="130"/>
      <c r="V422" s="130"/>
      <c r="W422" s="134">
        <f>$W$423</f>
        <v>0</v>
      </c>
      <c r="X422" s="130"/>
      <c r="Y422" s="134">
        <f>$Y$423</f>
        <v>0</v>
      </c>
      <c r="Z422" s="130"/>
      <c r="AA422" s="135">
        <f>$AA$423</f>
        <v>0</v>
      </c>
      <c r="AR422" s="136" t="s">
        <v>227</v>
      </c>
      <c r="AT422" s="136" t="s">
        <v>79</v>
      </c>
      <c r="AU422" s="136" t="s">
        <v>22</v>
      </c>
      <c r="AY422" s="136" t="s">
        <v>151</v>
      </c>
      <c r="BK422" s="137">
        <f>$BK$423</f>
        <v>0</v>
      </c>
    </row>
    <row r="423" spans="2:65" s="6" customFormat="1" ht="15.75" customHeight="1">
      <c r="B423" s="23"/>
      <c r="C423" s="139" t="s">
        <v>433</v>
      </c>
      <c r="D423" s="139" t="s">
        <v>153</v>
      </c>
      <c r="E423" s="140" t="s">
        <v>434</v>
      </c>
      <c r="F423" s="240" t="s">
        <v>435</v>
      </c>
      <c r="G423" s="237"/>
      <c r="H423" s="237"/>
      <c r="I423" s="237"/>
      <c r="J423" s="141" t="s">
        <v>224</v>
      </c>
      <c r="K423" s="142">
        <v>1</v>
      </c>
      <c r="L423" s="236">
        <v>0</v>
      </c>
      <c r="M423" s="237"/>
      <c r="N423" s="238">
        <f>ROUND($L$423*$K$423,2)</f>
        <v>0</v>
      </c>
      <c r="O423" s="237"/>
      <c r="P423" s="237"/>
      <c r="Q423" s="237"/>
      <c r="R423" s="25"/>
      <c r="T423" s="143"/>
      <c r="U423" s="31" t="s">
        <v>45</v>
      </c>
      <c r="V423" s="24"/>
      <c r="W423" s="144">
        <f>$V$423*$K$423</f>
        <v>0</v>
      </c>
      <c r="X423" s="144">
        <v>0</v>
      </c>
      <c r="Y423" s="144">
        <f>$X$423*$K$423</f>
        <v>0</v>
      </c>
      <c r="Z423" s="144">
        <v>0</v>
      </c>
      <c r="AA423" s="145">
        <f>$Z$423*$K$423</f>
        <v>0</v>
      </c>
      <c r="AR423" s="6" t="s">
        <v>157</v>
      </c>
      <c r="AT423" s="6" t="s">
        <v>153</v>
      </c>
      <c r="AU423" s="6" t="s">
        <v>97</v>
      </c>
      <c r="AY423" s="6" t="s">
        <v>151</v>
      </c>
      <c r="BE423" s="89">
        <f>IF($U$423="základní",$N$423,0)</f>
        <v>0</v>
      </c>
      <c r="BF423" s="89">
        <f>IF($U$423="snížená",$N$423,0)</f>
        <v>0</v>
      </c>
      <c r="BG423" s="89">
        <f>IF($U$423="zákl. přenesená",$N$423,0)</f>
        <v>0</v>
      </c>
      <c r="BH423" s="89">
        <f>IF($U$423="sníž. přenesená",$N$423,0)</f>
        <v>0</v>
      </c>
      <c r="BI423" s="89">
        <f>IF($U$423="nulová",$N$423,0)</f>
        <v>0</v>
      </c>
      <c r="BJ423" s="6" t="s">
        <v>22</v>
      </c>
      <c r="BK423" s="89">
        <f>ROUND($L$423*$K$423,2)</f>
        <v>0</v>
      </c>
      <c r="BL423" s="6" t="s">
        <v>157</v>
      </c>
      <c r="BM423" s="6" t="s">
        <v>436</v>
      </c>
    </row>
    <row r="424" spans="2:63" s="128" customFormat="1" ht="30.75" customHeight="1">
      <c r="B424" s="129"/>
      <c r="C424" s="130"/>
      <c r="D424" s="138" t="s">
        <v>124</v>
      </c>
      <c r="E424" s="138"/>
      <c r="F424" s="138"/>
      <c r="G424" s="138"/>
      <c r="H424" s="138"/>
      <c r="I424" s="138"/>
      <c r="J424" s="138"/>
      <c r="K424" s="138"/>
      <c r="L424" s="138"/>
      <c r="M424" s="138"/>
      <c r="N424" s="232">
        <f>$BK$424</f>
        <v>0</v>
      </c>
      <c r="O424" s="231"/>
      <c r="P424" s="231"/>
      <c r="Q424" s="231"/>
      <c r="R424" s="132"/>
      <c r="T424" s="133"/>
      <c r="U424" s="130"/>
      <c r="V424" s="130"/>
      <c r="W424" s="134">
        <f>$W$425</f>
        <v>0</v>
      </c>
      <c r="X424" s="130"/>
      <c r="Y424" s="134">
        <f>$Y$425</f>
        <v>0</v>
      </c>
      <c r="Z424" s="130"/>
      <c r="AA424" s="135">
        <f>$AA$425</f>
        <v>0</v>
      </c>
      <c r="AR424" s="136" t="s">
        <v>227</v>
      </c>
      <c r="AT424" s="136" t="s">
        <v>79</v>
      </c>
      <c r="AU424" s="136" t="s">
        <v>22</v>
      </c>
      <c r="AY424" s="136" t="s">
        <v>151</v>
      </c>
      <c r="BK424" s="137">
        <f>$BK$425</f>
        <v>0</v>
      </c>
    </row>
    <row r="425" spans="2:65" s="6" customFormat="1" ht="15.75" customHeight="1">
      <c r="B425" s="23"/>
      <c r="C425" s="139" t="s">
        <v>437</v>
      </c>
      <c r="D425" s="139" t="s">
        <v>153</v>
      </c>
      <c r="E425" s="140" t="s">
        <v>438</v>
      </c>
      <c r="F425" s="240" t="s">
        <v>439</v>
      </c>
      <c r="G425" s="237"/>
      <c r="H425" s="237"/>
      <c r="I425" s="237"/>
      <c r="J425" s="141" t="s">
        <v>224</v>
      </c>
      <c r="K425" s="142">
        <v>1</v>
      </c>
      <c r="L425" s="236">
        <v>0</v>
      </c>
      <c r="M425" s="237"/>
      <c r="N425" s="238">
        <f>ROUND($L$425*$K$425,2)</f>
        <v>0</v>
      </c>
      <c r="O425" s="237"/>
      <c r="P425" s="237"/>
      <c r="Q425" s="237"/>
      <c r="R425" s="25"/>
      <c r="T425" s="143"/>
      <c r="U425" s="31" t="s">
        <v>45</v>
      </c>
      <c r="V425" s="24"/>
      <c r="W425" s="144">
        <f>$V$425*$K$425</f>
        <v>0</v>
      </c>
      <c r="X425" s="144">
        <v>0</v>
      </c>
      <c r="Y425" s="144">
        <f>$X$425*$K$425</f>
        <v>0</v>
      </c>
      <c r="Z425" s="144">
        <v>0</v>
      </c>
      <c r="AA425" s="145">
        <f>$Z$425*$K$425</f>
        <v>0</v>
      </c>
      <c r="AR425" s="6" t="s">
        <v>440</v>
      </c>
      <c r="AT425" s="6" t="s">
        <v>153</v>
      </c>
      <c r="AU425" s="6" t="s">
        <v>97</v>
      </c>
      <c r="AY425" s="6" t="s">
        <v>151</v>
      </c>
      <c r="BE425" s="89">
        <f>IF($U$425="základní",$N$425,0)</f>
        <v>0</v>
      </c>
      <c r="BF425" s="89">
        <f>IF($U$425="snížená",$N$425,0)</f>
        <v>0</v>
      </c>
      <c r="BG425" s="89">
        <f>IF($U$425="zákl. přenesená",$N$425,0)</f>
        <v>0</v>
      </c>
      <c r="BH425" s="89">
        <f>IF($U$425="sníž. přenesená",$N$425,0)</f>
        <v>0</v>
      </c>
      <c r="BI425" s="89">
        <f>IF($U$425="nulová",$N$425,0)</f>
        <v>0</v>
      </c>
      <c r="BJ425" s="6" t="s">
        <v>22</v>
      </c>
      <c r="BK425" s="89">
        <f>ROUND($L$425*$K$425,2)</f>
        <v>0</v>
      </c>
      <c r="BL425" s="6" t="s">
        <v>440</v>
      </c>
      <c r="BM425" s="6" t="s">
        <v>441</v>
      </c>
    </row>
    <row r="426" spans="2:63" s="128" customFormat="1" ht="30.75" customHeight="1">
      <c r="B426" s="129"/>
      <c r="C426" s="130"/>
      <c r="D426" s="138" t="s">
        <v>125</v>
      </c>
      <c r="E426" s="138"/>
      <c r="F426" s="138"/>
      <c r="G426" s="138"/>
      <c r="H426" s="138"/>
      <c r="I426" s="138"/>
      <c r="J426" s="138"/>
      <c r="K426" s="138"/>
      <c r="L426" s="138"/>
      <c r="M426" s="138"/>
      <c r="N426" s="232">
        <f>$BK$426</f>
        <v>0</v>
      </c>
      <c r="O426" s="231"/>
      <c r="P426" s="231"/>
      <c r="Q426" s="231"/>
      <c r="R426" s="132"/>
      <c r="T426" s="133"/>
      <c r="U426" s="130"/>
      <c r="V426" s="130"/>
      <c r="W426" s="134">
        <f>SUM($W$427:$W$428)</f>
        <v>0</v>
      </c>
      <c r="X426" s="130"/>
      <c r="Y426" s="134">
        <f>SUM($Y$427:$Y$428)</f>
        <v>0</v>
      </c>
      <c r="Z426" s="130"/>
      <c r="AA426" s="135">
        <f>SUM($AA$427:$AA$428)</f>
        <v>0</v>
      </c>
      <c r="AR426" s="136" t="s">
        <v>227</v>
      </c>
      <c r="AT426" s="136" t="s">
        <v>79</v>
      </c>
      <c r="AU426" s="136" t="s">
        <v>22</v>
      </c>
      <c r="AY426" s="136" t="s">
        <v>151</v>
      </c>
      <c r="BK426" s="137">
        <f>SUM($BK$427:$BK$428)</f>
        <v>0</v>
      </c>
    </row>
    <row r="427" spans="2:65" s="6" customFormat="1" ht="27" customHeight="1">
      <c r="B427" s="23"/>
      <c r="C427" s="139" t="s">
        <v>442</v>
      </c>
      <c r="D427" s="139" t="s">
        <v>153</v>
      </c>
      <c r="E427" s="140" t="s">
        <v>443</v>
      </c>
      <c r="F427" s="240" t="s">
        <v>444</v>
      </c>
      <c r="G427" s="237"/>
      <c r="H427" s="237"/>
      <c r="I427" s="237"/>
      <c r="J427" s="141" t="s">
        <v>224</v>
      </c>
      <c r="K427" s="142">
        <v>1</v>
      </c>
      <c r="L427" s="236">
        <v>0</v>
      </c>
      <c r="M427" s="237"/>
      <c r="N427" s="238">
        <f>ROUND($L$427*$K$427,2)</f>
        <v>0</v>
      </c>
      <c r="O427" s="237"/>
      <c r="P427" s="237"/>
      <c r="Q427" s="237"/>
      <c r="R427" s="25"/>
      <c r="T427" s="143"/>
      <c r="U427" s="31" t="s">
        <v>45</v>
      </c>
      <c r="V427" s="24"/>
      <c r="W427" s="144">
        <f>$V$427*$K$427</f>
        <v>0</v>
      </c>
      <c r="X427" s="144">
        <v>0</v>
      </c>
      <c r="Y427" s="144">
        <f>$X$427*$K$427</f>
        <v>0</v>
      </c>
      <c r="Z427" s="144">
        <v>0</v>
      </c>
      <c r="AA427" s="145">
        <f>$Z$427*$K$427</f>
        <v>0</v>
      </c>
      <c r="AR427" s="6" t="s">
        <v>440</v>
      </c>
      <c r="AT427" s="6" t="s">
        <v>153</v>
      </c>
      <c r="AU427" s="6" t="s">
        <v>97</v>
      </c>
      <c r="AY427" s="6" t="s">
        <v>151</v>
      </c>
      <c r="BE427" s="89">
        <f>IF($U$427="základní",$N$427,0)</f>
        <v>0</v>
      </c>
      <c r="BF427" s="89">
        <f>IF($U$427="snížená",$N$427,0)</f>
        <v>0</v>
      </c>
      <c r="BG427" s="89">
        <f>IF($U$427="zákl. přenesená",$N$427,0)</f>
        <v>0</v>
      </c>
      <c r="BH427" s="89">
        <f>IF($U$427="sníž. přenesená",$N$427,0)</f>
        <v>0</v>
      </c>
      <c r="BI427" s="89">
        <f>IF($U$427="nulová",$N$427,0)</f>
        <v>0</v>
      </c>
      <c r="BJ427" s="6" t="s">
        <v>22</v>
      </c>
      <c r="BK427" s="89">
        <f>ROUND($L$427*$K$427,2)</f>
        <v>0</v>
      </c>
      <c r="BL427" s="6" t="s">
        <v>440</v>
      </c>
      <c r="BM427" s="6" t="s">
        <v>445</v>
      </c>
    </row>
    <row r="428" spans="2:65" s="6" customFormat="1" ht="15.75" customHeight="1">
      <c r="B428" s="23"/>
      <c r="C428" s="139" t="s">
        <v>446</v>
      </c>
      <c r="D428" s="139" t="s">
        <v>153</v>
      </c>
      <c r="E428" s="140" t="s">
        <v>447</v>
      </c>
      <c r="F428" s="240" t="s">
        <v>448</v>
      </c>
      <c r="G428" s="237"/>
      <c r="H428" s="237"/>
      <c r="I428" s="237"/>
      <c r="J428" s="141" t="s">
        <v>224</v>
      </c>
      <c r="K428" s="142">
        <v>1</v>
      </c>
      <c r="L428" s="236">
        <v>0</v>
      </c>
      <c r="M428" s="237"/>
      <c r="N428" s="238">
        <f>ROUND($L$428*$K$428,2)</f>
        <v>0</v>
      </c>
      <c r="O428" s="237"/>
      <c r="P428" s="237"/>
      <c r="Q428" s="237"/>
      <c r="R428" s="25"/>
      <c r="T428" s="143"/>
      <c r="U428" s="31" t="s">
        <v>45</v>
      </c>
      <c r="V428" s="24"/>
      <c r="W428" s="144">
        <f>$V$428*$K$428</f>
        <v>0</v>
      </c>
      <c r="X428" s="144">
        <v>0</v>
      </c>
      <c r="Y428" s="144">
        <f>$X$428*$K$428</f>
        <v>0</v>
      </c>
      <c r="Z428" s="144">
        <v>0</v>
      </c>
      <c r="AA428" s="145">
        <f>$Z$428*$K$428</f>
        <v>0</v>
      </c>
      <c r="AR428" s="6" t="s">
        <v>440</v>
      </c>
      <c r="AT428" s="6" t="s">
        <v>153</v>
      </c>
      <c r="AU428" s="6" t="s">
        <v>97</v>
      </c>
      <c r="AY428" s="6" t="s">
        <v>151</v>
      </c>
      <c r="BE428" s="89">
        <f>IF($U$428="základní",$N$428,0)</f>
        <v>0</v>
      </c>
      <c r="BF428" s="89">
        <f>IF($U$428="snížená",$N$428,0)</f>
        <v>0</v>
      </c>
      <c r="BG428" s="89">
        <f>IF($U$428="zákl. přenesená",$N$428,0)</f>
        <v>0</v>
      </c>
      <c r="BH428" s="89">
        <f>IF($U$428="sníž. přenesená",$N$428,0)</f>
        <v>0</v>
      </c>
      <c r="BI428" s="89">
        <f>IF($U$428="nulová",$N$428,0)</f>
        <v>0</v>
      </c>
      <c r="BJ428" s="6" t="s">
        <v>22</v>
      </c>
      <c r="BK428" s="89">
        <f>ROUND($L$428*$K$428,2)</f>
        <v>0</v>
      </c>
      <c r="BL428" s="6" t="s">
        <v>440</v>
      </c>
      <c r="BM428" s="6" t="s">
        <v>449</v>
      </c>
    </row>
    <row r="429" spans="2:63" s="6" customFormat="1" ht="51" customHeight="1">
      <c r="B429" s="23"/>
      <c r="C429" s="24"/>
      <c r="D429" s="131" t="s">
        <v>450</v>
      </c>
      <c r="E429" s="24"/>
      <c r="F429" s="24"/>
      <c r="G429" s="24"/>
      <c r="H429" s="24"/>
      <c r="I429" s="24"/>
      <c r="J429" s="24"/>
      <c r="K429" s="24"/>
      <c r="L429" s="24"/>
      <c r="M429" s="24"/>
      <c r="N429" s="230">
        <f>$BK$429</f>
        <v>0</v>
      </c>
      <c r="O429" s="193"/>
      <c r="P429" s="193"/>
      <c r="Q429" s="193"/>
      <c r="R429" s="25"/>
      <c r="T429" s="64"/>
      <c r="U429" s="24"/>
      <c r="V429" s="24"/>
      <c r="W429" s="24"/>
      <c r="X429" s="24"/>
      <c r="Y429" s="24"/>
      <c r="Z429" s="24"/>
      <c r="AA429" s="65"/>
      <c r="AT429" s="6" t="s">
        <v>79</v>
      </c>
      <c r="AU429" s="6" t="s">
        <v>80</v>
      </c>
      <c r="AY429" s="6" t="s">
        <v>451</v>
      </c>
      <c r="BK429" s="89">
        <f>SUM($BK$430:$BK$434)</f>
        <v>0</v>
      </c>
    </row>
    <row r="430" spans="2:63" s="6" customFormat="1" ht="23.25" customHeight="1">
      <c r="B430" s="23"/>
      <c r="C430" s="178"/>
      <c r="D430" s="178" t="s">
        <v>153</v>
      </c>
      <c r="E430" s="179"/>
      <c r="F430" s="234"/>
      <c r="G430" s="235"/>
      <c r="H430" s="235"/>
      <c r="I430" s="235"/>
      <c r="J430" s="180"/>
      <c r="K430" s="166"/>
      <c r="L430" s="236"/>
      <c r="M430" s="237"/>
      <c r="N430" s="238">
        <f>$BK$430</f>
        <v>0</v>
      </c>
      <c r="O430" s="237"/>
      <c r="P430" s="237"/>
      <c r="Q430" s="237"/>
      <c r="R430" s="25"/>
      <c r="T430" s="143"/>
      <c r="U430" s="181" t="s">
        <v>45</v>
      </c>
      <c r="V430" s="24"/>
      <c r="W430" s="24"/>
      <c r="X430" s="24"/>
      <c r="Y430" s="24"/>
      <c r="Z430" s="24"/>
      <c r="AA430" s="65"/>
      <c r="AT430" s="6" t="s">
        <v>451</v>
      </c>
      <c r="AU430" s="6" t="s">
        <v>22</v>
      </c>
      <c r="AY430" s="6" t="s">
        <v>451</v>
      </c>
      <c r="BE430" s="89">
        <f>IF($U$430="základní",$N$430,0)</f>
        <v>0</v>
      </c>
      <c r="BF430" s="89">
        <f>IF($U$430="snížená",$N$430,0)</f>
        <v>0</v>
      </c>
      <c r="BG430" s="89">
        <f>IF($U$430="zákl. přenesená",$N$430,0)</f>
        <v>0</v>
      </c>
      <c r="BH430" s="89">
        <f>IF($U$430="sníž. přenesená",$N$430,0)</f>
        <v>0</v>
      </c>
      <c r="BI430" s="89">
        <f>IF($U$430="nulová",$N$430,0)</f>
        <v>0</v>
      </c>
      <c r="BJ430" s="6" t="s">
        <v>22</v>
      </c>
      <c r="BK430" s="89">
        <f>$L$430*$K$430</f>
        <v>0</v>
      </c>
    </row>
    <row r="431" spans="2:63" s="6" customFormat="1" ht="23.25" customHeight="1">
      <c r="B431" s="23"/>
      <c r="C431" s="178"/>
      <c r="D431" s="178" t="s">
        <v>153</v>
      </c>
      <c r="E431" s="179"/>
      <c r="F431" s="234"/>
      <c r="G431" s="235"/>
      <c r="H431" s="235"/>
      <c r="I431" s="235"/>
      <c r="J431" s="180"/>
      <c r="K431" s="166"/>
      <c r="L431" s="236"/>
      <c r="M431" s="237"/>
      <c r="N431" s="238">
        <f>$BK$431</f>
        <v>0</v>
      </c>
      <c r="O431" s="237"/>
      <c r="P431" s="237"/>
      <c r="Q431" s="237"/>
      <c r="R431" s="25"/>
      <c r="T431" s="143"/>
      <c r="U431" s="181" t="s">
        <v>45</v>
      </c>
      <c r="V431" s="24"/>
      <c r="W431" s="24"/>
      <c r="X431" s="24"/>
      <c r="Y431" s="24"/>
      <c r="Z431" s="24"/>
      <c r="AA431" s="65"/>
      <c r="AT431" s="6" t="s">
        <v>451</v>
      </c>
      <c r="AU431" s="6" t="s">
        <v>22</v>
      </c>
      <c r="AY431" s="6" t="s">
        <v>451</v>
      </c>
      <c r="BE431" s="89">
        <f>IF($U$431="základní",$N$431,0)</f>
        <v>0</v>
      </c>
      <c r="BF431" s="89">
        <f>IF($U$431="snížená",$N$431,0)</f>
        <v>0</v>
      </c>
      <c r="BG431" s="89">
        <f>IF($U$431="zákl. přenesená",$N$431,0)</f>
        <v>0</v>
      </c>
      <c r="BH431" s="89">
        <f>IF($U$431="sníž. přenesená",$N$431,0)</f>
        <v>0</v>
      </c>
      <c r="BI431" s="89">
        <f>IF($U$431="nulová",$N$431,0)</f>
        <v>0</v>
      </c>
      <c r="BJ431" s="6" t="s">
        <v>22</v>
      </c>
      <c r="BK431" s="89">
        <f>$L$431*$K$431</f>
        <v>0</v>
      </c>
    </row>
    <row r="432" spans="2:63" s="6" customFormat="1" ht="23.25" customHeight="1">
      <c r="B432" s="23"/>
      <c r="C432" s="178"/>
      <c r="D432" s="178" t="s">
        <v>153</v>
      </c>
      <c r="E432" s="179"/>
      <c r="F432" s="234"/>
      <c r="G432" s="235"/>
      <c r="H432" s="235"/>
      <c r="I432" s="235"/>
      <c r="J432" s="180"/>
      <c r="K432" s="166"/>
      <c r="L432" s="236"/>
      <c r="M432" s="237"/>
      <c r="N432" s="238">
        <f>$BK$432</f>
        <v>0</v>
      </c>
      <c r="O432" s="237"/>
      <c r="P432" s="237"/>
      <c r="Q432" s="237"/>
      <c r="R432" s="25"/>
      <c r="T432" s="143"/>
      <c r="U432" s="181" t="s">
        <v>45</v>
      </c>
      <c r="V432" s="24"/>
      <c r="W432" s="24"/>
      <c r="X432" s="24"/>
      <c r="Y432" s="24"/>
      <c r="Z432" s="24"/>
      <c r="AA432" s="65"/>
      <c r="AT432" s="6" t="s">
        <v>451</v>
      </c>
      <c r="AU432" s="6" t="s">
        <v>22</v>
      </c>
      <c r="AY432" s="6" t="s">
        <v>451</v>
      </c>
      <c r="BE432" s="89">
        <f>IF($U$432="základní",$N$432,0)</f>
        <v>0</v>
      </c>
      <c r="BF432" s="89">
        <f>IF($U$432="snížená",$N$432,0)</f>
        <v>0</v>
      </c>
      <c r="BG432" s="89">
        <f>IF($U$432="zákl. přenesená",$N$432,0)</f>
        <v>0</v>
      </c>
      <c r="BH432" s="89">
        <f>IF($U$432="sníž. přenesená",$N$432,0)</f>
        <v>0</v>
      </c>
      <c r="BI432" s="89">
        <f>IF($U$432="nulová",$N$432,0)</f>
        <v>0</v>
      </c>
      <c r="BJ432" s="6" t="s">
        <v>22</v>
      </c>
      <c r="BK432" s="89">
        <f>$L$432*$K$432</f>
        <v>0</v>
      </c>
    </row>
    <row r="433" spans="2:63" s="6" customFormat="1" ht="23.25" customHeight="1">
      <c r="B433" s="23"/>
      <c r="C433" s="178"/>
      <c r="D433" s="178" t="s">
        <v>153</v>
      </c>
      <c r="E433" s="179"/>
      <c r="F433" s="234"/>
      <c r="G433" s="235"/>
      <c r="H433" s="235"/>
      <c r="I433" s="235"/>
      <c r="J433" s="180"/>
      <c r="K433" s="166"/>
      <c r="L433" s="236"/>
      <c r="M433" s="237"/>
      <c r="N433" s="238">
        <f>$BK$433</f>
        <v>0</v>
      </c>
      <c r="O433" s="237"/>
      <c r="P433" s="237"/>
      <c r="Q433" s="237"/>
      <c r="R433" s="25"/>
      <c r="T433" s="143"/>
      <c r="U433" s="181" t="s">
        <v>45</v>
      </c>
      <c r="V433" s="24"/>
      <c r="W433" s="24"/>
      <c r="X433" s="24"/>
      <c r="Y433" s="24"/>
      <c r="Z433" s="24"/>
      <c r="AA433" s="65"/>
      <c r="AT433" s="6" t="s">
        <v>451</v>
      </c>
      <c r="AU433" s="6" t="s">
        <v>22</v>
      </c>
      <c r="AY433" s="6" t="s">
        <v>451</v>
      </c>
      <c r="BE433" s="89">
        <f>IF($U$433="základní",$N$433,0)</f>
        <v>0</v>
      </c>
      <c r="BF433" s="89">
        <f>IF($U$433="snížená",$N$433,0)</f>
        <v>0</v>
      </c>
      <c r="BG433" s="89">
        <f>IF($U$433="zákl. přenesená",$N$433,0)</f>
        <v>0</v>
      </c>
      <c r="BH433" s="89">
        <f>IF($U$433="sníž. přenesená",$N$433,0)</f>
        <v>0</v>
      </c>
      <c r="BI433" s="89">
        <f>IF($U$433="nulová",$N$433,0)</f>
        <v>0</v>
      </c>
      <c r="BJ433" s="6" t="s">
        <v>22</v>
      </c>
      <c r="BK433" s="89">
        <f>$L$433*$K$433</f>
        <v>0</v>
      </c>
    </row>
    <row r="434" spans="2:63" s="6" customFormat="1" ht="23.25" customHeight="1">
      <c r="B434" s="23"/>
      <c r="C434" s="178"/>
      <c r="D434" s="178" t="s">
        <v>153</v>
      </c>
      <c r="E434" s="179"/>
      <c r="F434" s="234"/>
      <c r="G434" s="235"/>
      <c r="H434" s="235"/>
      <c r="I434" s="235"/>
      <c r="J434" s="180"/>
      <c r="K434" s="166"/>
      <c r="L434" s="236"/>
      <c r="M434" s="237"/>
      <c r="N434" s="238">
        <f>$BK$434</f>
        <v>0</v>
      </c>
      <c r="O434" s="237"/>
      <c r="P434" s="237"/>
      <c r="Q434" s="237"/>
      <c r="R434" s="25"/>
      <c r="T434" s="143"/>
      <c r="U434" s="181" t="s">
        <v>45</v>
      </c>
      <c r="V434" s="43"/>
      <c r="W434" s="43"/>
      <c r="X434" s="43"/>
      <c r="Y434" s="43"/>
      <c r="Z434" s="43"/>
      <c r="AA434" s="45"/>
      <c r="AT434" s="6" t="s">
        <v>451</v>
      </c>
      <c r="AU434" s="6" t="s">
        <v>22</v>
      </c>
      <c r="AY434" s="6" t="s">
        <v>451</v>
      </c>
      <c r="BE434" s="89">
        <f>IF($U$434="základní",$N$434,0)</f>
        <v>0</v>
      </c>
      <c r="BF434" s="89">
        <f>IF($U$434="snížená",$N$434,0)</f>
        <v>0</v>
      </c>
      <c r="BG434" s="89">
        <f>IF($U$434="zákl. přenesená",$N$434,0)</f>
        <v>0</v>
      </c>
      <c r="BH434" s="89">
        <f>IF($U$434="sníž. přenesená",$N$434,0)</f>
        <v>0</v>
      </c>
      <c r="BI434" s="89">
        <f>IF($U$434="nulová",$N$434,0)</f>
        <v>0</v>
      </c>
      <c r="BJ434" s="6" t="s">
        <v>22</v>
      </c>
      <c r="BK434" s="89">
        <f>$L$434*$K$434</f>
        <v>0</v>
      </c>
    </row>
    <row r="435" spans="2:18" s="6" customFormat="1" ht="7.5" customHeight="1">
      <c r="B435" s="46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8"/>
    </row>
    <row r="436" s="2" customFormat="1" ht="14.25" customHeight="1"/>
  </sheetData>
  <sheetProtection password="CC35" sheet="1" objects="1" scenarios="1" formatColumns="0" formatRows="0" sort="0" autoFilter="0"/>
  <mergeCells count="49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10:Q110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D115:H115"/>
    <mergeCell ref="N115:Q115"/>
    <mergeCell ref="N116:Q116"/>
    <mergeCell ref="L118:Q118"/>
    <mergeCell ref="C124:Q124"/>
    <mergeCell ref="F126:P126"/>
    <mergeCell ref="M129:P129"/>
    <mergeCell ref="M131:Q131"/>
    <mergeCell ref="M132:Q132"/>
    <mergeCell ref="F134:I134"/>
    <mergeCell ref="L134:M134"/>
    <mergeCell ref="N134:Q134"/>
    <mergeCell ref="F138:I138"/>
    <mergeCell ref="L138:M138"/>
    <mergeCell ref="N138:Q138"/>
    <mergeCell ref="F139:I139"/>
    <mergeCell ref="F140:I140"/>
    <mergeCell ref="F141:I141"/>
    <mergeCell ref="F143:I143"/>
    <mergeCell ref="L143:M143"/>
    <mergeCell ref="N143:Q143"/>
    <mergeCell ref="F144:I144"/>
    <mergeCell ref="F145:I145"/>
    <mergeCell ref="F146:I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F153:I153"/>
    <mergeCell ref="F154:I154"/>
    <mergeCell ref="F155:I155"/>
    <mergeCell ref="L155:M155"/>
    <mergeCell ref="F156:I156"/>
    <mergeCell ref="F157:I157"/>
    <mergeCell ref="F158:I158"/>
    <mergeCell ref="F160:I160"/>
    <mergeCell ref="L160:M160"/>
    <mergeCell ref="N160:Q160"/>
    <mergeCell ref="F163:I163"/>
    <mergeCell ref="L163:M163"/>
    <mergeCell ref="N163:Q163"/>
    <mergeCell ref="F164:I164"/>
    <mergeCell ref="F165:I165"/>
    <mergeCell ref="F167:I167"/>
    <mergeCell ref="L167:M167"/>
    <mergeCell ref="N167:Q167"/>
    <mergeCell ref="N166:Q166"/>
    <mergeCell ref="F168:I168"/>
    <mergeCell ref="F169:I169"/>
    <mergeCell ref="F170:I170"/>
    <mergeCell ref="L170:M170"/>
    <mergeCell ref="N170:Q170"/>
    <mergeCell ref="F171:I171"/>
    <mergeCell ref="F172:I172"/>
    <mergeCell ref="F174:I174"/>
    <mergeCell ref="L174:M174"/>
    <mergeCell ref="N174:Q174"/>
    <mergeCell ref="F175:I175"/>
    <mergeCell ref="F176:I176"/>
    <mergeCell ref="N173:Q173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2:I182"/>
    <mergeCell ref="L182:M182"/>
    <mergeCell ref="N182:Q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L188:M188"/>
    <mergeCell ref="N188:Q188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L198:M198"/>
    <mergeCell ref="N198:Q198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L209:M209"/>
    <mergeCell ref="N209:Q209"/>
    <mergeCell ref="F210:I210"/>
    <mergeCell ref="F211:I211"/>
    <mergeCell ref="F212:I212"/>
    <mergeCell ref="L212:M212"/>
    <mergeCell ref="N212:Q212"/>
    <mergeCell ref="F213:I213"/>
    <mergeCell ref="F214:I214"/>
    <mergeCell ref="F215:I215"/>
    <mergeCell ref="L215:M215"/>
    <mergeCell ref="N215:Q215"/>
    <mergeCell ref="F216:I216"/>
    <mergeCell ref="F217:I217"/>
    <mergeCell ref="F218:I218"/>
    <mergeCell ref="F219:I219"/>
    <mergeCell ref="L219:M219"/>
    <mergeCell ref="N219:Q219"/>
    <mergeCell ref="F220:I220"/>
    <mergeCell ref="F221:I221"/>
    <mergeCell ref="F222:I222"/>
    <mergeCell ref="L222:M222"/>
    <mergeCell ref="N222:Q222"/>
    <mergeCell ref="F223:I223"/>
    <mergeCell ref="L223:M223"/>
    <mergeCell ref="N223:Q223"/>
    <mergeCell ref="F224:I224"/>
    <mergeCell ref="F225:I225"/>
    <mergeCell ref="F226:I226"/>
    <mergeCell ref="L226:M226"/>
    <mergeCell ref="N226:Q226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L237:M237"/>
    <mergeCell ref="N237:Q237"/>
    <mergeCell ref="F238:I238"/>
    <mergeCell ref="F239:I239"/>
    <mergeCell ref="F240:I240"/>
    <mergeCell ref="F241:I241"/>
    <mergeCell ref="F242:I242"/>
    <mergeCell ref="L242:M242"/>
    <mergeCell ref="F244:I244"/>
    <mergeCell ref="F245:I245"/>
    <mergeCell ref="F246:I246"/>
    <mergeCell ref="F247:I247"/>
    <mergeCell ref="L247:M247"/>
    <mergeCell ref="N247:Q247"/>
    <mergeCell ref="F256:I256"/>
    <mergeCell ref="L256:M256"/>
    <mergeCell ref="N256:Q256"/>
    <mergeCell ref="F257:I257"/>
    <mergeCell ref="F249:I249"/>
    <mergeCell ref="L249:M249"/>
    <mergeCell ref="N249:Q249"/>
    <mergeCell ref="F250:I250"/>
    <mergeCell ref="F251:I251"/>
    <mergeCell ref="F252:I252"/>
    <mergeCell ref="F258:I258"/>
    <mergeCell ref="F259:I259"/>
    <mergeCell ref="F260:I260"/>
    <mergeCell ref="L260:M260"/>
    <mergeCell ref="N260:Q260"/>
    <mergeCell ref="F261:I261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6:I276"/>
    <mergeCell ref="L276:M276"/>
    <mergeCell ref="N276:Q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L300:M300"/>
    <mergeCell ref="N300:Q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L314:M314"/>
    <mergeCell ref="N314:Q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L338:M338"/>
    <mergeCell ref="N338:Q338"/>
    <mergeCell ref="F339:I339"/>
    <mergeCell ref="F340:I340"/>
    <mergeCell ref="F341:I341"/>
    <mergeCell ref="L341:M341"/>
    <mergeCell ref="N341:Q341"/>
    <mergeCell ref="F342:I342"/>
    <mergeCell ref="F343:I343"/>
    <mergeCell ref="F344:I344"/>
    <mergeCell ref="F345:I345"/>
    <mergeCell ref="F346:I346"/>
    <mergeCell ref="F347:I347"/>
    <mergeCell ref="L347:M347"/>
    <mergeCell ref="N347:Q347"/>
    <mergeCell ref="F348:I348"/>
    <mergeCell ref="L348:M348"/>
    <mergeCell ref="N348:Q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L364:M364"/>
    <mergeCell ref="N364:Q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L386:M386"/>
    <mergeCell ref="F378:I378"/>
    <mergeCell ref="F379:I379"/>
    <mergeCell ref="F380:I380"/>
    <mergeCell ref="L380:M380"/>
    <mergeCell ref="N380:Q380"/>
    <mergeCell ref="F381:I381"/>
    <mergeCell ref="F387:I387"/>
    <mergeCell ref="F388:I388"/>
    <mergeCell ref="F389:I389"/>
    <mergeCell ref="F390:I390"/>
    <mergeCell ref="F391:I391"/>
    <mergeCell ref="F382:I382"/>
    <mergeCell ref="F383:I383"/>
    <mergeCell ref="F384:I384"/>
    <mergeCell ref="F385:I385"/>
    <mergeCell ref="F386:I386"/>
    <mergeCell ref="F392:I392"/>
    <mergeCell ref="L392:M392"/>
    <mergeCell ref="N392:Q392"/>
    <mergeCell ref="F393:I393"/>
    <mergeCell ref="F394:I394"/>
    <mergeCell ref="F395:I395"/>
    <mergeCell ref="F396:I396"/>
    <mergeCell ref="F397:I397"/>
    <mergeCell ref="F398:I398"/>
    <mergeCell ref="L398:M398"/>
    <mergeCell ref="N398:Q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5:I415"/>
    <mergeCell ref="L415:M415"/>
    <mergeCell ref="N415:Q415"/>
    <mergeCell ref="F416:I416"/>
    <mergeCell ref="N414:Q414"/>
    <mergeCell ref="F417:I417"/>
    <mergeCell ref="F418:I418"/>
    <mergeCell ref="F419:I419"/>
    <mergeCell ref="F420:I420"/>
    <mergeCell ref="L420:M420"/>
    <mergeCell ref="N420:Q420"/>
    <mergeCell ref="F423:I423"/>
    <mergeCell ref="L423:M423"/>
    <mergeCell ref="N423:Q423"/>
    <mergeCell ref="F425:I425"/>
    <mergeCell ref="L425:M425"/>
    <mergeCell ref="N425:Q425"/>
    <mergeCell ref="F427:I427"/>
    <mergeCell ref="L427:M427"/>
    <mergeCell ref="N427:Q427"/>
    <mergeCell ref="F428:I428"/>
    <mergeCell ref="L428:M428"/>
    <mergeCell ref="N428:Q428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N135:Q135"/>
    <mergeCell ref="N136:Q136"/>
    <mergeCell ref="N137:Q137"/>
    <mergeCell ref="N142:Q142"/>
    <mergeCell ref="N159:Q159"/>
    <mergeCell ref="N161:Q161"/>
    <mergeCell ref="N162:Q162"/>
    <mergeCell ref="H1:K1"/>
    <mergeCell ref="N181:Q181"/>
    <mergeCell ref="N189:Q189"/>
    <mergeCell ref="N199:Q199"/>
    <mergeCell ref="N248:Q248"/>
    <mergeCell ref="N255:Q255"/>
    <mergeCell ref="F253:I253"/>
    <mergeCell ref="F254:I254"/>
    <mergeCell ref="N242:Q242"/>
    <mergeCell ref="F243:I243"/>
    <mergeCell ref="S2:AC2"/>
    <mergeCell ref="N421:Q421"/>
    <mergeCell ref="N422:Q422"/>
    <mergeCell ref="N424:Q424"/>
    <mergeCell ref="N426:Q426"/>
    <mergeCell ref="N429:Q429"/>
    <mergeCell ref="N275:Q275"/>
    <mergeCell ref="N386:Q386"/>
    <mergeCell ref="N155:Q155"/>
    <mergeCell ref="F127:P127"/>
  </mergeCells>
  <dataValidations count="2">
    <dataValidation type="list" allowBlank="1" showInputMessage="1" showErrorMessage="1" error="Povoleny jsou hodnoty K a M." sqref="D430:D435">
      <formula1>"K,M"</formula1>
    </dataValidation>
    <dataValidation type="list" allowBlank="1" showInputMessage="1" showErrorMessage="1" error="Povoleny jsou hodnoty základní, snížená, zákl. přenesená, sníž. přenesená, nulová." sqref="U430:U43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Staněk Jan</cp:lastModifiedBy>
  <dcterms:modified xsi:type="dcterms:W3CDTF">2019-04-26T20:29:42Z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